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eanor.efijemueh\Documents\Vic Plains\Website uploads\"/>
    </mc:Choice>
  </mc:AlternateContent>
  <xr:revisionPtr revIDLastSave="0" documentId="8_{1A96232F-1F07-4257-A1CB-D407286AB2EC}" xr6:coauthVersionLast="46" xr6:coauthVersionMax="46" xr10:uidLastSave="{00000000-0000-0000-0000-000000000000}"/>
  <bookViews>
    <workbookView xWindow="-110" yWindow="-110" windowWidth="15580" windowHeight="9860" xr2:uid="{00000000-000D-0000-FFFF-FFFF00000000}"/>
  </bookViews>
  <sheets>
    <sheet name="2022-23" sheetId="1" r:id="rId1"/>
    <sheet name="Sheet1" sheetId="4" r:id="rId2"/>
    <sheet name="Works Budget" sheetId="3" state="hidden" r:id="rId3"/>
  </sheets>
  <definedNames>
    <definedName name="_xlnm._FilterDatabase" localSheetId="0" hidden="1">'2022-23'!$A$5:$V$5</definedName>
    <definedName name="_xlnm.Print_Area" localSheetId="0">'2022-23'!$D$1:$L$466</definedName>
    <definedName name="_xlnm.Print_Titles" localSheetId="0">'2022-23'!$1:$3</definedName>
    <definedName name="Z_2F55DCF5_EAC3_43C5_951C_E2F8C61B21EE_.wvu.Cols" localSheetId="0" hidden="1">'2022-23'!$O:$O</definedName>
    <definedName name="Z_2F55DCF5_EAC3_43C5_951C_E2F8C61B21EE_.wvu.PrintArea" localSheetId="0" hidden="1">'2022-23'!$A$1:$L$460</definedName>
    <definedName name="Z_2F55DCF5_EAC3_43C5_951C_E2F8C61B21EE_.wvu.PrintTitles" localSheetId="0" hidden="1">'2022-23'!$1:$3</definedName>
    <definedName name="Z_5F6BF4B1_7E26_4CF9_9F71_AED2F9E4B1E3_.wvu.Cols" localSheetId="0" hidden="1">'2022-23'!$F:$F</definedName>
    <definedName name="Z_5F6BF4B1_7E26_4CF9_9F71_AED2F9E4B1E3_.wvu.PrintTitles" localSheetId="0" hidden="1">'2022-23'!$1:$3</definedName>
    <definedName name="Z_6CD4A64C_7C05_4843_85FD_78D63A1D1B41_.wvu.PrintArea" localSheetId="0" hidden="1">'2022-23'!$A$1:$O$460</definedName>
    <definedName name="Z_6CD4A64C_7C05_4843_85FD_78D63A1D1B41_.wvu.PrintTitles" localSheetId="0" hidden="1">'2022-23'!$1:$3</definedName>
    <definedName name="Z_C47ECE8D_A66F_4AED_BC54_C89088704184_.wvu.Cols" localSheetId="0" hidden="1">'2022-23'!$A:$A</definedName>
    <definedName name="Z_C47ECE8D_A66F_4AED_BC54_C89088704184_.wvu.PrintArea" localSheetId="0" hidden="1">'2022-23'!$A$1:$L$460</definedName>
    <definedName name="Z_C47ECE8D_A66F_4AED_BC54_C89088704184_.wvu.PrintTitles" localSheetId="0" hidden="1">'2022-23'!$1:$3</definedName>
  </definedNames>
  <calcPr calcId="191029"/>
  <customWorkbookViews>
    <customWorkbookView name="Bob Waddell - Personal View" guid="{C47ECE8D-A66F-4AED-BC54-C89088704184}" mergeInterval="0" personalView="1" maximized="1" xWindow="-8" yWindow="-8" windowWidth="1936" windowHeight="1056" activeSheetId="1"/>
    <customWorkbookView name="Ina Edwardson - Personal View" guid="{B7800258-08D1-46D4-B918-E7ED3A10C066}" mergeInterval="0" personalView="1" xWindow="681" windowWidth="1720" windowHeight="1400" activeSheetId="1"/>
    <customWorkbookView name="consultant - Personal View" guid="{5F6BF4B1-7E26-4CF9-9F71-AED2F9E4B1E3}" mergeInterval="0" personalView="1" maximized="1" xWindow="1" yWindow="1" windowWidth="1916" windowHeight="850" activeSheetId="1"/>
    <customWorkbookView name="EHOBS - Personal View" guid="{6CD4A64C-7C05-4843-85FD-78D63A1D1B41}" mergeInterval="0" personalView="1" maximized="1" xWindow="1" yWindow="1" windowWidth="1916" windowHeight="850" activeSheetId="1"/>
    <customWorkbookView name="consultant3 - Personal View" guid="{2F55DCF5-EAC3-43C5-951C-E2F8C61B21EE}" mergeInterval="0" personalView="1" maximized="1" xWindow="1" yWindow="1" windowWidth="2044" windowHeight="92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9" i="1" l="1"/>
  <c r="G398" i="1"/>
  <c r="G405" i="1" l="1"/>
  <c r="G404" i="1"/>
  <c r="G403" i="1"/>
  <c r="G402" i="1"/>
  <c r="G401" i="1"/>
  <c r="G400" i="1"/>
  <c r="G399" i="1"/>
  <c r="G395" i="1"/>
  <c r="G394" i="1"/>
  <c r="J385" i="1"/>
  <c r="J384" i="1"/>
  <c r="J382" i="1"/>
  <c r="J381" i="1"/>
  <c r="G13" i="1" l="1"/>
  <c r="G450" i="1" l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1" i="1"/>
  <c r="G427" i="1"/>
  <c r="G426" i="1"/>
  <c r="G425" i="1"/>
  <c r="G424" i="1"/>
  <c r="G422" i="1"/>
  <c r="G421" i="1"/>
  <c r="G420" i="1"/>
  <c r="G418" i="1"/>
  <c r="G416" i="1"/>
  <c r="G415" i="1"/>
  <c r="G414" i="1"/>
  <c r="G412" i="1"/>
  <c r="G411" i="1"/>
  <c r="G410" i="1"/>
  <c r="G409" i="1"/>
  <c r="G408" i="1"/>
  <c r="G311" i="1"/>
  <c r="G310" i="1"/>
  <c r="G309" i="1"/>
  <c r="G305" i="1"/>
  <c r="G302" i="1"/>
  <c r="G301" i="1"/>
  <c r="G300" i="1"/>
  <c r="G299" i="1"/>
  <c r="G298" i="1"/>
  <c r="G297" i="1"/>
  <c r="G296" i="1"/>
  <c r="G295" i="1"/>
  <c r="G293" i="1"/>
  <c r="G292" i="1"/>
  <c r="G291" i="1"/>
  <c r="G290" i="1"/>
  <c r="G289" i="1"/>
  <c r="G288" i="1"/>
  <c r="G287" i="1"/>
  <c r="G286" i="1"/>
  <c r="G282" i="1"/>
  <c r="G276" i="1"/>
  <c r="G275" i="1"/>
  <c r="G273" i="1"/>
  <c r="G271" i="1"/>
  <c r="G270" i="1"/>
  <c r="G269" i="1"/>
  <c r="G266" i="1"/>
  <c r="G265" i="1"/>
  <c r="G262" i="1"/>
  <c r="G261" i="1"/>
  <c r="G260" i="1"/>
  <c r="G259" i="1"/>
  <c r="G254" i="1"/>
  <c r="I254" i="1" s="1"/>
  <c r="J254" i="1" s="1"/>
  <c r="G253" i="1"/>
  <c r="G252" i="1"/>
  <c r="G251" i="1"/>
  <c r="G250" i="1"/>
  <c r="G247" i="1"/>
  <c r="G246" i="1"/>
  <c r="G243" i="1"/>
  <c r="G242" i="1"/>
  <c r="G241" i="1"/>
  <c r="G240" i="1"/>
  <c r="G239" i="1"/>
  <c r="G238" i="1"/>
  <c r="G237" i="1"/>
  <c r="G236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7" i="1"/>
  <c r="G216" i="1"/>
  <c r="G215" i="1"/>
  <c r="G214" i="1"/>
  <c r="G208" i="1"/>
  <c r="G207" i="1"/>
  <c r="G206" i="1"/>
  <c r="I206" i="1" s="1"/>
  <c r="I204" i="1"/>
  <c r="J204" i="1" s="1"/>
  <c r="G203" i="1"/>
  <c r="I203" i="1" s="1"/>
  <c r="G202" i="1"/>
  <c r="I202" i="1" s="1"/>
  <c r="G199" i="1"/>
  <c r="I199" i="1" s="1"/>
  <c r="G197" i="1"/>
  <c r="I197" i="1" s="1"/>
  <c r="G196" i="1"/>
  <c r="G195" i="1"/>
  <c r="I195" i="1" s="1"/>
  <c r="G194" i="1"/>
  <c r="G193" i="1"/>
  <c r="I193" i="1" s="1"/>
  <c r="G192" i="1"/>
  <c r="G191" i="1"/>
  <c r="I191" i="1" s="1"/>
  <c r="G189" i="1"/>
  <c r="I189" i="1" s="1"/>
  <c r="G188" i="1"/>
  <c r="I188" i="1" s="1"/>
  <c r="G187" i="1"/>
  <c r="I187" i="1" s="1"/>
  <c r="G186" i="1"/>
  <c r="I186" i="1" s="1"/>
  <c r="G185" i="1"/>
  <c r="G64" i="1"/>
  <c r="I179" i="1"/>
  <c r="J179" i="1" s="1"/>
  <c r="G127" i="1"/>
  <c r="G126" i="1"/>
  <c r="G108" i="1"/>
  <c r="G97" i="1"/>
  <c r="G96" i="1"/>
  <c r="G95" i="1"/>
  <c r="I95" i="1" s="1"/>
  <c r="J95" i="1" s="1"/>
  <c r="G94" i="1"/>
  <c r="G92" i="1"/>
  <c r="G91" i="1"/>
  <c r="G90" i="1"/>
  <c r="G89" i="1"/>
  <c r="G88" i="1"/>
  <c r="G87" i="1"/>
  <c r="G86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58" i="1"/>
  <c r="G57" i="1"/>
  <c r="G56" i="1"/>
  <c r="G52" i="1"/>
  <c r="G50" i="1"/>
  <c r="G48" i="1"/>
  <c r="G43" i="1"/>
  <c r="G42" i="1"/>
  <c r="G41" i="1"/>
  <c r="G40" i="1"/>
  <c r="G39" i="1"/>
  <c r="G38" i="1"/>
  <c r="G37" i="1"/>
  <c r="G35" i="1"/>
  <c r="G34" i="1"/>
  <c r="G32" i="1"/>
  <c r="G31" i="1"/>
  <c r="G30" i="1"/>
  <c r="G28" i="1"/>
  <c r="G27" i="1"/>
  <c r="G26" i="1"/>
  <c r="I26" i="1" s="1"/>
  <c r="J26" i="1" s="1"/>
  <c r="G25" i="1"/>
  <c r="I25" i="1" s="1"/>
  <c r="J25" i="1" s="1"/>
  <c r="G20" i="1"/>
  <c r="G16" i="1"/>
  <c r="I16" i="1" s="1"/>
  <c r="J16" i="1" s="1"/>
  <c r="G15" i="1"/>
  <c r="I15" i="1" s="1"/>
  <c r="J15" i="1" s="1"/>
  <c r="G14" i="1"/>
  <c r="I14" i="1" s="1"/>
  <c r="J14" i="1" s="1"/>
  <c r="I13" i="1"/>
  <c r="J13" i="1" s="1"/>
  <c r="I248" i="1"/>
  <c r="J248" i="1" s="1"/>
  <c r="I244" i="1"/>
  <c r="J244" i="1" s="1"/>
  <c r="I209" i="1"/>
  <c r="J209" i="1" s="1"/>
  <c r="I200" i="1"/>
  <c r="J200" i="1" s="1"/>
  <c r="I162" i="1"/>
  <c r="I161" i="1"/>
  <c r="I158" i="1"/>
  <c r="I157" i="1"/>
  <c r="I155" i="1"/>
  <c r="I154" i="1"/>
  <c r="I152" i="1"/>
  <c r="I151" i="1"/>
  <c r="I150" i="1"/>
  <c r="J150" i="1" s="1"/>
  <c r="I149" i="1"/>
  <c r="J149" i="1" s="1"/>
  <c r="I148" i="1"/>
  <c r="J148" i="1" s="1"/>
  <c r="I147" i="1"/>
  <c r="J147" i="1" s="1"/>
  <c r="I146" i="1"/>
  <c r="J146" i="1" s="1"/>
  <c r="I145" i="1"/>
  <c r="J145" i="1" s="1"/>
  <c r="I144" i="1"/>
  <c r="J144" i="1" s="1"/>
  <c r="I137" i="1"/>
  <c r="J137" i="1" s="1"/>
  <c r="I136" i="1"/>
  <c r="J136" i="1" s="1"/>
  <c r="I135" i="1"/>
  <c r="J135" i="1" s="1"/>
  <c r="I134" i="1"/>
  <c r="J134" i="1" s="1"/>
  <c r="I131" i="1"/>
  <c r="J131" i="1" s="1"/>
  <c r="I130" i="1"/>
  <c r="J130" i="1" s="1"/>
  <c r="I123" i="1"/>
  <c r="J123" i="1" s="1"/>
  <c r="I122" i="1"/>
  <c r="J122" i="1" s="1"/>
  <c r="I121" i="1"/>
  <c r="J121" i="1" s="1"/>
  <c r="I120" i="1"/>
  <c r="J120" i="1" s="1"/>
  <c r="I119" i="1"/>
  <c r="J119" i="1" s="1"/>
  <c r="I118" i="1"/>
  <c r="J118" i="1" s="1"/>
  <c r="I117" i="1"/>
  <c r="J117" i="1" s="1"/>
  <c r="I116" i="1"/>
  <c r="J116" i="1" s="1"/>
  <c r="I113" i="1"/>
  <c r="J113" i="1" s="1"/>
  <c r="I112" i="1"/>
  <c r="J112" i="1" s="1"/>
  <c r="I111" i="1"/>
  <c r="J111" i="1" s="1"/>
  <c r="I110" i="1"/>
  <c r="J110" i="1" s="1"/>
  <c r="I102" i="1"/>
  <c r="J102" i="1" s="1"/>
  <c r="I101" i="1"/>
  <c r="J101" i="1" s="1"/>
  <c r="I100" i="1"/>
  <c r="J100" i="1" s="1"/>
  <c r="I236" i="1" l="1"/>
  <c r="J236" i="1" s="1"/>
  <c r="I185" i="1"/>
  <c r="J185" i="1" s="1"/>
  <c r="I265" i="1"/>
  <c r="J265" i="1" s="1"/>
  <c r="I259" i="1"/>
  <c r="J259" i="1" s="1"/>
  <c r="J373" i="1" l="1"/>
  <c r="I450" i="1"/>
  <c r="J450" i="1" s="1"/>
  <c r="I449" i="1"/>
  <c r="J449" i="1" s="1"/>
  <c r="I448" i="1"/>
  <c r="J448" i="1" s="1"/>
  <c r="I447" i="1"/>
  <c r="J447" i="1" s="1"/>
  <c r="I446" i="1"/>
  <c r="J446" i="1" s="1"/>
  <c r="I445" i="1"/>
  <c r="J445" i="1" s="1"/>
  <c r="I444" i="1"/>
  <c r="J444" i="1" s="1"/>
  <c r="I443" i="1"/>
  <c r="J443" i="1" s="1"/>
  <c r="I442" i="1"/>
  <c r="J442" i="1" s="1"/>
  <c r="I441" i="1"/>
  <c r="J441" i="1" s="1"/>
  <c r="I440" i="1"/>
  <c r="J440" i="1" s="1"/>
  <c r="I439" i="1"/>
  <c r="J439" i="1" s="1"/>
  <c r="I438" i="1"/>
  <c r="J438" i="1" s="1"/>
  <c r="I437" i="1"/>
  <c r="J437" i="1" s="1"/>
  <c r="I436" i="1"/>
  <c r="J436" i="1" s="1"/>
  <c r="I435" i="1"/>
  <c r="J435" i="1" s="1"/>
  <c r="I431" i="1"/>
  <c r="J431" i="1" s="1"/>
  <c r="I427" i="1"/>
  <c r="J427" i="1" s="1"/>
  <c r="I426" i="1"/>
  <c r="J426" i="1" s="1"/>
  <c r="I425" i="1"/>
  <c r="J425" i="1" s="1"/>
  <c r="I424" i="1"/>
  <c r="J424" i="1" s="1"/>
  <c r="I422" i="1"/>
  <c r="J422" i="1" s="1"/>
  <c r="I421" i="1"/>
  <c r="J421" i="1" s="1"/>
  <c r="I420" i="1"/>
  <c r="J420" i="1" s="1"/>
  <c r="I419" i="1"/>
  <c r="J419" i="1" s="1"/>
  <c r="I418" i="1"/>
  <c r="J418" i="1" s="1"/>
  <c r="I416" i="1"/>
  <c r="J416" i="1" s="1"/>
  <c r="I415" i="1"/>
  <c r="J415" i="1" s="1"/>
  <c r="I414" i="1"/>
  <c r="J414" i="1" s="1"/>
  <c r="I412" i="1"/>
  <c r="J412" i="1" s="1"/>
  <c r="I411" i="1"/>
  <c r="J411" i="1" s="1"/>
  <c r="I410" i="1"/>
  <c r="J410" i="1" s="1"/>
  <c r="I409" i="1"/>
  <c r="J409" i="1" s="1"/>
  <c r="I408" i="1"/>
  <c r="J408" i="1" s="1"/>
  <c r="I311" i="1"/>
  <c r="J311" i="1" s="1"/>
  <c r="I310" i="1"/>
  <c r="J310" i="1" s="1"/>
  <c r="I309" i="1"/>
  <c r="J309" i="1" s="1"/>
  <c r="I305" i="1"/>
  <c r="J305" i="1" s="1"/>
  <c r="I301" i="1"/>
  <c r="J301" i="1" s="1"/>
  <c r="I302" i="1"/>
  <c r="J302" i="1" s="1"/>
  <c r="I300" i="1"/>
  <c r="J300" i="1" s="1"/>
  <c r="I299" i="1"/>
  <c r="J299" i="1" s="1"/>
  <c r="I298" i="1"/>
  <c r="J298" i="1" s="1"/>
  <c r="I297" i="1"/>
  <c r="J297" i="1" s="1"/>
  <c r="I296" i="1"/>
  <c r="J296" i="1" s="1"/>
  <c r="I295" i="1"/>
  <c r="J295" i="1" s="1"/>
  <c r="I293" i="1"/>
  <c r="J293" i="1" s="1"/>
  <c r="I292" i="1"/>
  <c r="J292" i="1" s="1"/>
  <c r="I291" i="1"/>
  <c r="J291" i="1" s="1"/>
  <c r="I290" i="1"/>
  <c r="J290" i="1" s="1"/>
  <c r="I289" i="1"/>
  <c r="J289" i="1" s="1"/>
  <c r="I288" i="1"/>
  <c r="J288" i="1" s="1"/>
  <c r="I287" i="1"/>
  <c r="J287" i="1" s="1"/>
  <c r="I286" i="1"/>
  <c r="J286" i="1" s="1"/>
  <c r="I282" i="1"/>
  <c r="J282" i="1" s="1"/>
  <c r="I279" i="1"/>
  <c r="I276" i="1"/>
  <c r="J276" i="1" s="1"/>
  <c r="I275" i="1"/>
  <c r="J275" i="1" s="1"/>
  <c r="G274" i="1"/>
  <c r="I274" i="1" s="1"/>
  <c r="I273" i="1"/>
  <c r="J273" i="1" s="1"/>
  <c r="G272" i="1"/>
  <c r="I271" i="1"/>
  <c r="J271" i="1" s="1"/>
  <c r="I270" i="1"/>
  <c r="J270" i="1" s="1"/>
  <c r="I269" i="1"/>
  <c r="J269" i="1" s="1"/>
  <c r="I267" i="1"/>
  <c r="J267" i="1" s="1"/>
  <c r="I266" i="1"/>
  <c r="J266" i="1" s="1"/>
  <c r="I262" i="1"/>
  <c r="J262" i="1" s="1"/>
  <c r="I263" i="1"/>
  <c r="J263" i="1" s="1"/>
  <c r="I261" i="1"/>
  <c r="J261" i="1" s="1"/>
  <c r="I260" i="1"/>
  <c r="J260" i="1" s="1"/>
  <c r="I252" i="1"/>
  <c r="J252" i="1" s="1"/>
  <c r="I251" i="1"/>
  <c r="J251" i="1" s="1"/>
  <c r="I250" i="1"/>
  <c r="J250" i="1" s="1"/>
  <c r="I247" i="1"/>
  <c r="J247" i="1" s="1"/>
  <c r="I246" i="1"/>
  <c r="J246" i="1" s="1"/>
  <c r="I243" i="1"/>
  <c r="J243" i="1" s="1"/>
  <c r="I242" i="1"/>
  <c r="J242" i="1" s="1"/>
  <c r="I241" i="1"/>
  <c r="J241" i="1" s="1"/>
  <c r="I240" i="1"/>
  <c r="J240" i="1" s="1"/>
  <c r="I239" i="1"/>
  <c r="J239" i="1" s="1"/>
  <c r="I238" i="1"/>
  <c r="J238" i="1" s="1"/>
  <c r="I237" i="1"/>
  <c r="J237" i="1" s="1"/>
  <c r="I234" i="1"/>
  <c r="J234" i="1" s="1"/>
  <c r="I233" i="1"/>
  <c r="J233" i="1" s="1"/>
  <c r="I232" i="1"/>
  <c r="J232" i="1" s="1"/>
  <c r="I231" i="1"/>
  <c r="J231" i="1" s="1"/>
  <c r="I230" i="1"/>
  <c r="J230" i="1" s="1"/>
  <c r="I229" i="1"/>
  <c r="J229" i="1" s="1"/>
  <c r="I228" i="1"/>
  <c r="J228" i="1" s="1"/>
  <c r="I227" i="1"/>
  <c r="J227" i="1" s="1"/>
  <c r="I226" i="1"/>
  <c r="J226" i="1" s="1"/>
  <c r="I225" i="1"/>
  <c r="J225" i="1" s="1"/>
  <c r="I224" i="1"/>
  <c r="J224" i="1" s="1"/>
  <c r="I223" i="1"/>
  <c r="J223" i="1" s="1"/>
  <c r="I222" i="1"/>
  <c r="J222" i="1" s="1"/>
  <c r="I221" i="1"/>
  <c r="J221" i="1" s="1"/>
  <c r="I220" i="1"/>
  <c r="J220" i="1" s="1"/>
  <c r="I217" i="1"/>
  <c r="J217" i="1" s="1"/>
  <c r="I216" i="1"/>
  <c r="J216" i="1" s="1"/>
  <c r="I215" i="1"/>
  <c r="J215" i="1" s="1"/>
  <c r="I214" i="1"/>
  <c r="J214" i="1" s="1"/>
  <c r="I207" i="1"/>
  <c r="J207" i="1" s="1"/>
  <c r="J206" i="1"/>
  <c r="J203" i="1"/>
  <c r="J202" i="1"/>
  <c r="J199" i="1"/>
  <c r="J197" i="1"/>
  <c r="J195" i="1"/>
  <c r="J193" i="1"/>
  <c r="J191" i="1"/>
  <c r="J189" i="1"/>
  <c r="J188" i="1"/>
  <c r="J187" i="1"/>
  <c r="J186" i="1"/>
  <c r="G138" i="1"/>
  <c r="I138" i="1" s="1"/>
  <c r="J138" i="1" s="1"/>
  <c r="I127" i="1"/>
  <c r="J127" i="1" s="1"/>
  <c r="I126" i="1"/>
  <c r="J126" i="1" s="1"/>
  <c r="I97" i="1"/>
  <c r="J97" i="1" s="1"/>
  <c r="I96" i="1"/>
  <c r="J96" i="1" s="1"/>
  <c r="I94" i="1"/>
  <c r="J94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2" i="1"/>
  <c r="J82" i="1" s="1"/>
  <c r="I81" i="1"/>
  <c r="J81" i="1" s="1"/>
  <c r="I80" i="1"/>
  <c r="J80" i="1" s="1"/>
  <c r="I77" i="1"/>
  <c r="J77" i="1" s="1"/>
  <c r="I76" i="1"/>
  <c r="J76" i="1" s="1"/>
  <c r="I74" i="1"/>
  <c r="J74" i="1" s="1"/>
  <c r="I67" i="1"/>
  <c r="J67" i="1" s="1"/>
  <c r="I66" i="1"/>
  <c r="J66" i="1" s="1"/>
  <c r="I65" i="1"/>
  <c r="J65" i="1" s="1"/>
  <c r="I64" i="1"/>
  <c r="J64" i="1" s="1"/>
  <c r="I59" i="1"/>
  <c r="J59" i="1" s="1"/>
  <c r="I58" i="1"/>
  <c r="I57" i="1"/>
  <c r="J57" i="1" s="1"/>
  <c r="I56" i="1"/>
  <c r="J56" i="1" s="1"/>
  <c r="I52" i="1"/>
  <c r="J52" i="1" s="1"/>
  <c r="I50" i="1"/>
  <c r="J50" i="1" s="1"/>
  <c r="I48" i="1"/>
  <c r="J48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5" i="1"/>
  <c r="J35" i="1" s="1"/>
  <c r="I34" i="1"/>
  <c r="J34" i="1" s="1"/>
  <c r="I32" i="1"/>
  <c r="J32" i="1" s="1"/>
  <c r="I31" i="1"/>
  <c r="J31" i="1" s="1"/>
  <c r="I30" i="1"/>
  <c r="J30" i="1" s="1"/>
  <c r="I28" i="1"/>
  <c r="J28" i="1" s="1"/>
  <c r="I27" i="1"/>
  <c r="J27" i="1" s="1"/>
  <c r="J20" i="1"/>
  <c r="K26" i="4" l="1"/>
  <c r="I24" i="4"/>
  <c r="K24" i="4" s="1"/>
  <c r="I23" i="4"/>
  <c r="K23" i="4" s="1"/>
  <c r="I22" i="4"/>
  <c r="K22" i="4" s="1"/>
  <c r="D22" i="4"/>
  <c r="F22" i="4" s="1"/>
  <c r="I21" i="4"/>
  <c r="K21" i="4" s="1"/>
  <c r="D21" i="4"/>
  <c r="F21" i="4" s="1"/>
  <c r="I20" i="4"/>
  <c r="K20" i="4" s="1"/>
  <c r="D20" i="4"/>
  <c r="F20" i="4" s="1"/>
  <c r="I19" i="4"/>
  <c r="K19" i="4" s="1"/>
  <c r="I18" i="4"/>
  <c r="K18" i="4" s="1"/>
  <c r="I17" i="4"/>
  <c r="K17" i="4" s="1"/>
  <c r="D17" i="4"/>
  <c r="F17" i="4" s="1"/>
  <c r="I16" i="4"/>
  <c r="K16" i="4" s="1"/>
  <c r="D16" i="4"/>
  <c r="F16" i="4" s="1"/>
  <c r="I15" i="4"/>
  <c r="K15" i="4" s="1"/>
  <c r="D15" i="4"/>
  <c r="F15" i="4" s="1"/>
  <c r="I14" i="4"/>
  <c r="K14" i="4" s="1"/>
  <c r="D14" i="4"/>
  <c r="F14" i="4" s="1"/>
  <c r="I13" i="4"/>
  <c r="K13" i="4" s="1"/>
  <c r="D13" i="4"/>
  <c r="F13" i="4" s="1"/>
  <c r="I12" i="4"/>
  <c r="K12" i="4" s="1"/>
  <c r="D12" i="4"/>
  <c r="F12" i="4" s="1"/>
  <c r="I11" i="4"/>
  <c r="K11" i="4" s="1"/>
  <c r="D11" i="4"/>
  <c r="F11" i="4" s="1"/>
  <c r="I10" i="4"/>
  <c r="K10" i="4" s="1"/>
  <c r="D10" i="4"/>
  <c r="F10" i="4" s="1"/>
  <c r="I9" i="4"/>
  <c r="K9" i="4" s="1"/>
  <c r="D9" i="4"/>
  <c r="F9" i="4" s="1"/>
  <c r="I8" i="4"/>
  <c r="K8" i="4" s="1"/>
  <c r="D8" i="4"/>
  <c r="F8" i="4" s="1"/>
  <c r="I7" i="4"/>
  <c r="K7" i="4" s="1"/>
  <c r="D7" i="4"/>
  <c r="F7" i="4" s="1"/>
  <c r="I6" i="4"/>
  <c r="K6" i="4" s="1"/>
  <c r="D6" i="4"/>
  <c r="F6" i="4" s="1"/>
  <c r="G255" i="1" l="1"/>
  <c r="I255" i="1" s="1"/>
  <c r="J255" i="1" s="1"/>
  <c r="I208" i="1"/>
  <c r="J208" i="1" s="1"/>
  <c r="I108" i="1"/>
  <c r="I83" i="1"/>
  <c r="J83" i="1" s="1"/>
  <c r="I79" i="1"/>
  <c r="J79" i="1" s="1"/>
  <c r="I78" i="1"/>
  <c r="J78" i="1" s="1"/>
  <c r="I75" i="1"/>
  <c r="J75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E5" i="3" l="1"/>
  <c r="F5" i="3"/>
  <c r="E6" i="3"/>
  <c r="F6" i="3" s="1"/>
  <c r="E7" i="3"/>
  <c r="F7" i="3"/>
  <c r="E8" i="3"/>
  <c r="F8" i="3" s="1"/>
  <c r="G8" i="3" s="1"/>
  <c r="H8" i="3" s="1"/>
  <c r="E9" i="3"/>
  <c r="F9" i="3" s="1"/>
  <c r="E10" i="3"/>
  <c r="F10" i="3" s="1"/>
  <c r="E11" i="3"/>
  <c r="F11" i="3" s="1"/>
  <c r="G11" i="3" s="1"/>
  <c r="H11" i="3" s="1"/>
  <c r="E12" i="3"/>
  <c r="F12" i="3" s="1"/>
  <c r="E13" i="3"/>
  <c r="F13" i="3" s="1"/>
  <c r="E14" i="3"/>
  <c r="F14" i="3" s="1"/>
  <c r="G14" i="3" s="1"/>
  <c r="H14" i="3" s="1"/>
  <c r="E15" i="3"/>
  <c r="F15" i="3" s="1"/>
  <c r="E16" i="3"/>
  <c r="F16" i="3" s="1"/>
  <c r="E17" i="3"/>
  <c r="F17" i="3" s="1"/>
  <c r="G17" i="3" s="1"/>
  <c r="H17" i="3" s="1"/>
  <c r="B18" i="3"/>
  <c r="E18" i="3"/>
  <c r="F18" i="3" s="1"/>
  <c r="B19" i="3"/>
  <c r="E19" i="3"/>
  <c r="F19" i="3" s="1"/>
  <c r="B20" i="3"/>
  <c r="C20" i="3"/>
  <c r="E20" i="3"/>
  <c r="E21" i="3"/>
  <c r="F21" i="3" s="1"/>
  <c r="A6" i="1"/>
  <c r="J153" i="1"/>
  <c r="J154" i="1"/>
  <c r="J155" i="1"/>
  <c r="J162" i="1"/>
  <c r="J274" i="1"/>
  <c r="J279" i="1"/>
  <c r="J317" i="1"/>
  <c r="J336" i="1"/>
  <c r="J343" i="1"/>
  <c r="J349" i="1"/>
  <c r="J356" i="1"/>
  <c r="J363" i="1"/>
  <c r="J371" i="1"/>
  <c r="J372" i="1"/>
  <c r="G5" i="3" l="1"/>
  <c r="H5" i="3" s="1"/>
  <c r="F20" i="3"/>
  <c r="G20" i="3" s="1"/>
  <c r="H20" i="3" s="1"/>
  <c r="G19" i="3"/>
  <c r="H19" i="3" s="1"/>
  <c r="G16" i="3"/>
  <c r="H16" i="3" s="1"/>
  <c r="G13" i="3"/>
  <c r="H13" i="3" s="1"/>
  <c r="G10" i="3"/>
  <c r="H10" i="3" s="1"/>
  <c r="G7" i="3"/>
  <c r="H7" i="3" s="1"/>
  <c r="G21" i="3"/>
  <c r="H21" i="3" s="1"/>
  <c r="G18" i="3"/>
  <c r="H18" i="3" s="1"/>
  <c r="G15" i="3"/>
  <c r="H15" i="3" s="1"/>
  <c r="G12" i="3"/>
  <c r="H12" i="3" s="1"/>
  <c r="G9" i="3"/>
  <c r="H9" i="3" s="1"/>
  <c r="G6" i="3"/>
  <c r="H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SOVP</author>
    <author>Bob Waddell</author>
  </authors>
  <commentList>
    <comment ref="E141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SOVP:</t>
        </r>
        <r>
          <rPr>
            <sz val="9"/>
            <color indexed="81"/>
            <rFont val="Tahoma"/>
            <family val="2"/>
          </rPr>
          <t xml:space="preserve">
Commercial shops and boarding houses
</t>
        </r>
      </text>
    </comment>
    <comment ref="E14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SOVP:</t>
        </r>
        <r>
          <rPr>
            <sz val="9"/>
            <color indexed="81"/>
            <rFont val="Tahoma"/>
            <family val="2"/>
          </rPr>
          <t xml:space="preserve">
Dwellings, sheds, patios etc, swimming pools and fences
</t>
        </r>
      </text>
    </comment>
    <comment ref="J194" authorId="1" shapeId="0" xr:uid="{A8068255-60D0-4324-BB00-540B73B98833}">
      <text>
        <r>
          <rPr>
            <b/>
            <sz val="9"/>
            <color indexed="81"/>
            <rFont val="Tahoma"/>
            <family val="2"/>
          </rPr>
          <t>Bob Waddell:</t>
        </r>
        <r>
          <rPr>
            <sz val="9"/>
            <color indexed="81"/>
            <rFont val="Tahoma"/>
            <family val="2"/>
          </rPr>
          <t xml:space="preserve">
formula adjusted to account for desired rounding
</t>
        </r>
      </text>
    </comment>
  </commentList>
</comments>
</file>

<file path=xl/sharedStrings.xml><?xml version="1.0" encoding="utf-8"?>
<sst xmlns="http://schemas.openxmlformats.org/spreadsheetml/2006/main" count="2221" uniqueCount="608">
  <si>
    <t xml:space="preserve"> </t>
  </si>
  <si>
    <t>ITEM</t>
  </si>
  <si>
    <t>DESCRIPTION</t>
  </si>
  <si>
    <t>FEE</t>
  </si>
  <si>
    <t>Rubbish Removal Charge</t>
  </si>
  <si>
    <t>Calingiri Recreation Hall</t>
  </si>
  <si>
    <t xml:space="preserve">  Main Hall &amp; Meeting Room</t>
  </si>
  <si>
    <t>including kitchen</t>
  </si>
  <si>
    <t xml:space="preserve">  Main Hall Only</t>
  </si>
  <si>
    <t xml:space="preserve">  Meeting Room</t>
  </si>
  <si>
    <t xml:space="preserve">  Short Term</t>
  </si>
  <si>
    <t>2 hours or less - half the charge otherwise payable</t>
  </si>
  <si>
    <t xml:space="preserve">  Additional Cleaning</t>
  </si>
  <si>
    <t>Sports</t>
  </si>
  <si>
    <t>Other</t>
  </si>
  <si>
    <t xml:space="preserve">  Arts Society</t>
  </si>
  <si>
    <t>Craft activities - daylight use only - half the charge otherwise payable</t>
  </si>
  <si>
    <t xml:space="preserve">  Non-profit functions</t>
  </si>
  <si>
    <t>Schools, religious bodies, Calingiri Progress Assn - no charge</t>
  </si>
  <si>
    <t>Caravan Parks</t>
  </si>
  <si>
    <t>Powered site - daily</t>
  </si>
  <si>
    <t>Powered site - weekly</t>
  </si>
  <si>
    <t>Unpowered site - daily</t>
  </si>
  <si>
    <t>Unpowered site - weekly</t>
  </si>
  <si>
    <t>Administration</t>
  </si>
  <si>
    <t>District Maps</t>
  </si>
  <si>
    <t>Unlaminated</t>
  </si>
  <si>
    <t>Telephone/Fax Directory</t>
  </si>
  <si>
    <t>Collected</t>
  </si>
  <si>
    <t>Posted</t>
  </si>
  <si>
    <t>Photocopying</t>
  </si>
  <si>
    <t>A4 &amp; foolscap - per copy</t>
  </si>
  <si>
    <t>B4 &amp; A3</t>
  </si>
  <si>
    <t>Card (A4)</t>
  </si>
  <si>
    <t>Per page (other than overseas)</t>
  </si>
  <si>
    <t>Council Meeting Minutes</t>
  </si>
  <si>
    <t>Annual - posted</t>
  </si>
  <si>
    <t>Annual - collected</t>
  </si>
  <si>
    <t>Single copy - posted</t>
  </si>
  <si>
    <t>Single copy - collected</t>
  </si>
  <si>
    <t>Administration support</t>
  </si>
  <si>
    <t>Typing, photocopying, binding etc (per hour)</t>
  </si>
  <si>
    <t>Rentals</t>
  </si>
  <si>
    <t>Employees</t>
  </si>
  <si>
    <t>Economic Services</t>
  </si>
  <si>
    <t>Water ex standpipes</t>
  </si>
  <si>
    <t>Sale of Surplus Items</t>
  </si>
  <si>
    <t>Second Hand Footpath Slabs</t>
  </si>
  <si>
    <t>600 x 600mm</t>
  </si>
  <si>
    <t>600 x 300mm</t>
  </si>
  <si>
    <t>per blade</t>
  </si>
  <si>
    <t>per inspection</t>
  </si>
  <si>
    <t>Animal Control</t>
  </si>
  <si>
    <t>Dog Registration</t>
  </si>
  <si>
    <t>Impounding Fees</t>
  </si>
  <si>
    <t>As per Dog Act &amp; Regulations</t>
  </si>
  <si>
    <t>Freedom of Information</t>
  </si>
  <si>
    <t>Application Fee</t>
  </si>
  <si>
    <t>Application made under section 12(1) (e) of the Act</t>
  </si>
  <si>
    <t>Administration Charge</t>
  </si>
  <si>
    <t>Hourly charge for time taken by staff dealing with the application</t>
  </si>
  <si>
    <t>Hourly charge for access time supervised by staff</t>
  </si>
  <si>
    <t>Grave Digging to a depth of 1.8m</t>
  </si>
  <si>
    <t>Persons 10 years and over</t>
  </si>
  <si>
    <t>Child under 10 years</t>
  </si>
  <si>
    <t>Stillborn Child</t>
  </si>
  <si>
    <t>Each additional 300 mm depth</t>
  </si>
  <si>
    <t>Re-opening of any grave</t>
  </si>
  <si>
    <t>Land for Burial</t>
  </si>
  <si>
    <t>2.4 x 1.2</t>
  </si>
  <si>
    <t>2.4 x 2.4</t>
  </si>
  <si>
    <t>2.4 x 3.5</t>
  </si>
  <si>
    <t>Other Charges Payable</t>
  </si>
  <si>
    <t>Additional for internment without due notice</t>
  </si>
  <si>
    <t>Additional for internment on a weekend or public holiday</t>
  </si>
  <si>
    <t>Internment of ashes in Memorial Garden</t>
  </si>
  <si>
    <t>Internment of ashes in grave</t>
  </si>
  <si>
    <t>Reinstatement of monument, headstone etc where grave re-opened</t>
  </si>
  <si>
    <t>Grant of Exclusive Right of Burial</t>
  </si>
  <si>
    <t>Transfer of Grant of Exclusive Right of Burial</t>
  </si>
  <si>
    <t>Private Works &amp; Plant Hire</t>
  </si>
  <si>
    <t>Ordinary hourly rate</t>
  </si>
  <si>
    <t>Loader</t>
  </si>
  <si>
    <t>Ride on Mower</t>
  </si>
  <si>
    <t>Mulch</t>
  </si>
  <si>
    <t>GST</t>
  </si>
  <si>
    <t>TOTAL</t>
  </si>
  <si>
    <t>No</t>
  </si>
  <si>
    <t>Yes</t>
  </si>
  <si>
    <t>Swimming pool annual inspection</t>
  </si>
  <si>
    <t>CODE</t>
  </si>
  <si>
    <t>HH</t>
  </si>
  <si>
    <t>CP</t>
  </si>
  <si>
    <t>DM</t>
  </si>
  <si>
    <t>PC</t>
  </si>
  <si>
    <t>FA</t>
  </si>
  <si>
    <t>SB</t>
  </si>
  <si>
    <t>Used Grader Blades</t>
  </si>
  <si>
    <t>BL</t>
  </si>
  <si>
    <t>BC</t>
  </si>
  <si>
    <t>DR</t>
  </si>
  <si>
    <t>CM</t>
  </si>
  <si>
    <t>G/L Account</t>
  </si>
  <si>
    <t>Debtors</t>
  </si>
  <si>
    <t>WA</t>
  </si>
  <si>
    <t>SW</t>
  </si>
  <si>
    <t>-</t>
  </si>
  <si>
    <t>Erection of grave number plate</t>
  </si>
  <si>
    <t xml:space="preserve"> FUNCTIONS - Liquor Consumed:</t>
  </si>
  <si>
    <t>(all rates inclusive of operator)</t>
  </si>
  <si>
    <t>Each additional person</t>
  </si>
  <si>
    <t xml:space="preserve">Rental charges as per Homeswest agreement </t>
  </si>
  <si>
    <t>Sustenance (per dog per day)</t>
  </si>
  <si>
    <t>Emergency Services Levy</t>
  </si>
  <si>
    <t>Levied on each assessment as per Legislation</t>
  </si>
  <si>
    <t>Sewerage Scheme Charge</t>
  </si>
  <si>
    <t xml:space="preserve"> - Yerecoin</t>
  </si>
  <si>
    <t xml:space="preserve"> - Calingiri</t>
  </si>
  <si>
    <t>DA</t>
  </si>
  <si>
    <t>Square Dancing Activities</t>
  </si>
  <si>
    <t>Per Connection or ability to connect</t>
  </si>
  <si>
    <t>Tree Pruner</t>
  </si>
  <si>
    <t>Mogumber Hall</t>
  </si>
  <si>
    <t xml:space="preserve">Permission to erect any monument:  Council to be notified and </t>
  </si>
  <si>
    <t xml:space="preserve">     Works Manager to authorise beforehand</t>
  </si>
  <si>
    <t xml:space="preserve">Ordinary hourly rate (Pruning only) </t>
  </si>
  <si>
    <t xml:space="preserve">     Removal of Cuttings additional - Loader hire per hour</t>
  </si>
  <si>
    <t>Key Bond</t>
  </si>
  <si>
    <t>99106</t>
  </si>
  <si>
    <t>Bolgart Caravan Parks (2 People)</t>
  </si>
  <si>
    <t>Calingiri Caravan Parks (2 People)</t>
  </si>
  <si>
    <t>Bolgart APU Unit # 1</t>
  </si>
  <si>
    <t>Bolgart APU Unit # 2</t>
  </si>
  <si>
    <t>Calingiri APU Unit # 1</t>
  </si>
  <si>
    <t>Calingiri APU Unit # 2</t>
  </si>
  <si>
    <t>Calingiri APU Unit # 3</t>
  </si>
  <si>
    <t>Calingiri APU Unit # 4</t>
  </si>
  <si>
    <t>99104</t>
  </si>
  <si>
    <t>99105</t>
  </si>
  <si>
    <t>Local s hiring chairs, trestles etc  - price per item regardless on number</t>
  </si>
  <si>
    <t xml:space="preserve">  Hire of equipment</t>
  </si>
  <si>
    <t xml:space="preserve">  Campers, Caravans</t>
  </si>
  <si>
    <t>Cost per van per night</t>
  </si>
  <si>
    <t>Sand</t>
  </si>
  <si>
    <t>Per Tonne Material Only</t>
  </si>
  <si>
    <t>Gravel</t>
  </si>
  <si>
    <t>Sewerage Connection Fee</t>
  </si>
  <si>
    <t>(other than for an extractive industry)where the estimated cost of the development is -</t>
  </si>
  <si>
    <t>(a) not more than $50,000</t>
  </si>
  <si>
    <t xml:space="preserve">       cost of development</t>
  </si>
  <si>
    <t xml:space="preserve">      every $1 in excess of $500,000</t>
  </si>
  <si>
    <t xml:space="preserve">      every $1 in excess of $2.5million</t>
  </si>
  <si>
    <t xml:space="preserve">      every $1 in excess of $5 million</t>
  </si>
  <si>
    <t xml:space="preserve">     or been carried out, an additional amount, by way of penalty, that is twice the</t>
  </si>
  <si>
    <t xml:space="preserve">     amount of the maximum fee payable for determination of the application </t>
  </si>
  <si>
    <t xml:space="preserve">     under paragraph a), b), c), d), e) or f)</t>
  </si>
  <si>
    <t>1) Determination of Development Application</t>
  </si>
  <si>
    <t>Planning and Development (Local Government Planning Fees) Regulations 2000</t>
  </si>
  <si>
    <t>Bolgart Hall</t>
  </si>
  <si>
    <t>99108</t>
  </si>
  <si>
    <t xml:space="preserve"> Hall Hire</t>
  </si>
  <si>
    <t>Night</t>
  </si>
  <si>
    <t xml:space="preserve"> Supper Room</t>
  </si>
  <si>
    <t xml:space="preserve"> Supper Room &amp; Kitchen</t>
  </si>
  <si>
    <t>2 hours</t>
  </si>
  <si>
    <t>5.5% per annum calculated daily from the due date of each instalment</t>
  </si>
  <si>
    <t>1.47% of amount charged to credit card (Not for Transport Licensing)</t>
  </si>
  <si>
    <t xml:space="preserve">Electoral Rolls </t>
  </si>
  <si>
    <t>ER</t>
  </si>
  <si>
    <t>Labour Charge Out Rate / Hour</t>
  </si>
  <si>
    <t>Health Regulations - Statutory Fees</t>
  </si>
  <si>
    <t>Health (Treatment of Sewage &amp; Disposal of Effluent and Liquid Waste) Regs 1974</t>
  </si>
  <si>
    <t>Licencing - Victoria Plains series plates</t>
  </si>
  <si>
    <t>Copies of Building Plans</t>
  </si>
  <si>
    <t>Per Tonne Material Only (Ex Depot)</t>
  </si>
  <si>
    <t>9 tonne truck</t>
  </si>
  <si>
    <t>A4 &amp; foolscap - per copy - Colour</t>
  </si>
  <si>
    <t>B4 &amp; A3 - Colour</t>
  </si>
  <si>
    <t>Card (A4) - Colour</t>
  </si>
  <si>
    <t>Binding</t>
  </si>
  <si>
    <t>Spiral only</t>
  </si>
  <si>
    <t xml:space="preserve">Front &amp; Back cover and Spiral </t>
  </si>
  <si>
    <t>where the development has commenced or been carried out:</t>
  </si>
  <si>
    <t>The fee in item 1 plus, by way of penalty, twice that amount</t>
  </si>
  <si>
    <t>2) Determining of development application (other than for an extractive industry)</t>
  </si>
  <si>
    <t>3) Determining of development application for an extractive industry</t>
  </si>
  <si>
    <t>where the development has not commenced or been carried out:</t>
  </si>
  <si>
    <t>4) Determining of development application for an extractive industry</t>
  </si>
  <si>
    <t>The fee in item 3 plus, by way of penalty, twice that amount</t>
  </si>
  <si>
    <t>5) Provision of Subdivision Clearance</t>
  </si>
  <si>
    <t>6) Determining an initial application for approval of home occupation where the home</t>
  </si>
  <si>
    <t>occupation has not commenced</t>
  </si>
  <si>
    <t>7) Determining an initial application for approval of home occupation where the home</t>
  </si>
  <si>
    <t>occupation has commenced:</t>
  </si>
  <si>
    <t>The fee in item 6 plus by way of penalty, twice that fee</t>
  </si>
  <si>
    <t>8) Determining an application for the renewal of an approval of a home occupation where the</t>
  </si>
  <si>
    <t>application is made before the approval expires</t>
  </si>
  <si>
    <t>9) Determining an application for the renewal of an approval of a home occupation where the</t>
  </si>
  <si>
    <t>application is made after the approval has expired</t>
  </si>
  <si>
    <t>The fee in item 8 plus by way of penalty, twice that fee</t>
  </si>
  <si>
    <t>10) Determining an application for change of use or for an alteration or extension or change</t>
  </si>
  <si>
    <t>of a non conforming use to which item 1 does not apply, where the change or</t>
  </si>
  <si>
    <t>alteration, extension or change has not commenced or been carried out</t>
  </si>
  <si>
    <t>11) Determining an application for change of use or for an alteration or extension or change</t>
  </si>
  <si>
    <t>alteration, extension or change has commenced or been carried out</t>
  </si>
  <si>
    <t>The fee in item 10 plus by way of penalty, twice that fee</t>
  </si>
  <si>
    <t>12) Issue of Zoning Certificate</t>
  </si>
  <si>
    <t>14) Issue written planning advice</t>
  </si>
  <si>
    <t>Calingiri Gymnasium</t>
  </si>
  <si>
    <t>Membership fees</t>
  </si>
  <si>
    <t xml:space="preserve">Single Membership </t>
  </si>
  <si>
    <t xml:space="preserve">     - Per month</t>
  </si>
  <si>
    <t xml:space="preserve">     - per 6 months</t>
  </si>
  <si>
    <t xml:space="preserve">     - per 12 months</t>
  </si>
  <si>
    <t>Cemeteries</t>
  </si>
  <si>
    <t>Employment Agreement</t>
  </si>
  <si>
    <t>Contract agreement</t>
  </si>
  <si>
    <t>Roads Board Building Lease</t>
  </si>
  <si>
    <t>As per lease agreement</t>
  </si>
  <si>
    <t xml:space="preserve">     - Members (per person per class)</t>
  </si>
  <si>
    <t xml:space="preserve">     - Bulk Buy (10 classes)</t>
  </si>
  <si>
    <t xml:space="preserve">      - Non members (per person per class)</t>
  </si>
  <si>
    <t xml:space="preserve">     - Bulk non members (10 classes)</t>
  </si>
  <si>
    <t xml:space="preserve">     - Casual visit</t>
  </si>
  <si>
    <t xml:space="preserve">     - Club Hire fee (conditions apply)</t>
  </si>
  <si>
    <t>99Trust</t>
  </si>
  <si>
    <t xml:space="preserve"> - Domestic / Commercial</t>
  </si>
  <si>
    <t>Road Base</t>
  </si>
  <si>
    <t xml:space="preserve">     - Fitness instructors</t>
  </si>
  <si>
    <t xml:space="preserve">     - Pensioner discount 20% on production of Pensioner/Senior card</t>
  </si>
  <si>
    <t xml:space="preserve">     - Card Deposit - Bond</t>
  </si>
  <si>
    <t xml:space="preserve">      5 lots and $35.00 per lot</t>
  </si>
  <si>
    <t>Notification of Food Business</t>
  </si>
  <si>
    <t>Statutory Fee under Food Act 2008 and Food Regulations 2009</t>
  </si>
  <si>
    <t>Registration of Food Business</t>
  </si>
  <si>
    <t>Grader Hire</t>
  </si>
  <si>
    <t>3 tonne truck</t>
  </si>
  <si>
    <t>Truck and Side Tipper Trailer</t>
  </si>
  <si>
    <t>Certified 0.9% of building value(set by regulation) Class 2 - 9</t>
  </si>
  <si>
    <t xml:space="preserve">  Square Dancing</t>
  </si>
  <si>
    <t>Calingiri Sports Pavilion</t>
  </si>
  <si>
    <t>Shire Fee</t>
  </si>
  <si>
    <t>Septic System Application fee</t>
  </si>
  <si>
    <t>Septic System Inspection fee</t>
  </si>
  <si>
    <t>Building Permit Fee</t>
  </si>
  <si>
    <t>BCITF</t>
  </si>
  <si>
    <t>Certified 0.19% of building value(set by regulation) Class 1 &amp; 10</t>
  </si>
  <si>
    <t xml:space="preserve">  Over $45,000</t>
  </si>
  <si>
    <t xml:space="preserve">  Under $45,000</t>
  </si>
  <si>
    <t>As per Lease Agreement (Football &amp; Hockey Clubs)</t>
  </si>
  <si>
    <t>Varies</t>
  </si>
  <si>
    <t>POC</t>
  </si>
  <si>
    <t>Operator</t>
  </si>
  <si>
    <t>O/Hs</t>
  </si>
  <si>
    <t>Markup</t>
  </si>
  <si>
    <t>From final WORKS Budget</t>
  </si>
  <si>
    <t>Cat Registration</t>
  </si>
  <si>
    <t>Asbestos - per cubic metre</t>
  </si>
  <si>
    <t xml:space="preserve"> - Key Bond</t>
  </si>
  <si>
    <t>(a) not more than 5 lots - $73.00 per lot</t>
  </si>
  <si>
    <t>(b) more than 5 lots but not more than 195 lots - $73.00 per lot for the first</t>
  </si>
  <si>
    <t xml:space="preserve">Septic tank &amp; leach drain </t>
  </si>
  <si>
    <t>Per litre for dumping at Calingiri septage pit</t>
  </si>
  <si>
    <t xml:space="preserve">Dep'n </t>
  </si>
  <si>
    <t>All residential properties</t>
  </si>
  <si>
    <t>Pet Bond</t>
  </si>
  <si>
    <t>Toilet Trailers (ex VP Tourism Assn.)</t>
  </si>
  <si>
    <t>Bond</t>
  </si>
  <si>
    <t>Daily rate (no pro rata)</t>
  </si>
  <si>
    <t>Yes/No</t>
  </si>
  <si>
    <t xml:space="preserve">                                                              - 9t Truck hire per hour</t>
  </si>
  <si>
    <t xml:space="preserve">Multi-tyred Roller </t>
  </si>
  <si>
    <t>Drum Roller</t>
  </si>
  <si>
    <t>Facsimiles or Scan &amp; Email</t>
  </si>
  <si>
    <t>Sign only</t>
  </si>
  <si>
    <t>Rural Road Number Plate</t>
  </si>
  <si>
    <t>Rural Road Number Plates</t>
  </si>
  <si>
    <t>Shire Newsletter advertising</t>
  </si>
  <si>
    <t>Hire of Ovals</t>
  </si>
  <si>
    <t>Calingiri, Mogumber, Bolgart</t>
  </si>
  <si>
    <t>Per day</t>
  </si>
  <si>
    <t>99103</t>
  </si>
  <si>
    <t>99101</t>
  </si>
  <si>
    <t xml:space="preserve">Animal Control Attendance </t>
  </si>
  <si>
    <t>Vehicle travel per km</t>
  </si>
  <si>
    <t>Cracker Dust</t>
  </si>
  <si>
    <t>Blue Metal/Aggregate 7mm</t>
  </si>
  <si>
    <t>Blue Metal/Aggregate 14mm</t>
  </si>
  <si>
    <t>Blue Metal/Aggregate 10mm</t>
  </si>
  <si>
    <t>Cabarets and other functions requiring additional cleaning - per hour</t>
  </si>
  <si>
    <t xml:space="preserve">  Tables &amp; Chairs Hire Bond</t>
  </si>
  <si>
    <t xml:space="preserve">  180cm Trestle Tables</t>
  </si>
  <si>
    <t>For external hire per table</t>
  </si>
  <si>
    <t xml:space="preserve">  Cafe Chairs</t>
  </si>
  <si>
    <t>For external hire per chair</t>
  </si>
  <si>
    <t>For tables &amp; chairs per item</t>
  </si>
  <si>
    <t xml:space="preserve">  Additional Hall Cleaning</t>
  </si>
  <si>
    <t xml:space="preserve">  Repair/Replacement Tables/Chairs</t>
  </si>
  <si>
    <t>Cost</t>
  </si>
  <si>
    <t xml:space="preserve">  Bain Marie</t>
  </si>
  <si>
    <t>For external hire (i.e. Removed from Hall for use elsewhere)</t>
  </si>
  <si>
    <t xml:space="preserve">Not for Profit Organisations - no Bond </t>
  </si>
  <si>
    <t>Not for Profit Organisations - no Hire Fee</t>
  </si>
  <si>
    <t xml:space="preserve">Tip Fees </t>
  </si>
  <si>
    <t>180cm Trestle Tables (Shire)</t>
  </si>
  <si>
    <t>Cafe Chairs (Shire)</t>
  </si>
  <si>
    <t>Cafe Chairs (Shire) - Not for Profit Organisations  - no hire fees</t>
  </si>
  <si>
    <t>180cm Trestle Tables - Not for Profit Organisations - no hire fees</t>
  </si>
  <si>
    <t>Hire fee for external hire per day</t>
  </si>
  <si>
    <t>Repair/Replacement if damaged/broken</t>
  </si>
  <si>
    <t xml:space="preserve">$8.25 administration fee for Shire (no GST) </t>
  </si>
  <si>
    <t>exc. Markup</t>
  </si>
  <si>
    <t>New Excavator</t>
  </si>
  <si>
    <t>13 tonne truck</t>
  </si>
  <si>
    <t>Prime Mover</t>
  </si>
  <si>
    <t>Material only - Shire residents only</t>
  </si>
  <si>
    <t>Demolition Permit Application</t>
  </si>
  <si>
    <t xml:space="preserve">Occupancy Permit </t>
  </si>
  <si>
    <t>Building Approval Certificate</t>
  </si>
  <si>
    <t>Building Approval Certificate - Ext'n</t>
  </si>
  <si>
    <t>Laminating</t>
  </si>
  <si>
    <t>A4 per page</t>
  </si>
  <si>
    <t>A3 per page</t>
  </si>
  <si>
    <t>Per Hour</t>
  </si>
  <si>
    <t>Day hire only</t>
  </si>
  <si>
    <t>Day hire ony</t>
  </si>
  <si>
    <t>N/A</t>
  </si>
  <si>
    <t>Annual Landfill Pass = 2 x 240L Bins or Ute or 6x4 Trailer per visit</t>
  </si>
  <si>
    <t>Clean Fill</t>
  </si>
  <si>
    <t>Fridge/Freezer/Air Con - degassed with sticker</t>
  </si>
  <si>
    <t>Steel - free of debris</t>
  </si>
  <si>
    <t>Tyres - NOT ACCEPTED</t>
  </si>
  <si>
    <t>Backhoe</t>
  </si>
  <si>
    <t xml:space="preserve">  Main Hall</t>
  </si>
  <si>
    <t xml:space="preserve">  Main Hall </t>
  </si>
  <si>
    <t>including kitchen, new toilets and showers</t>
  </si>
  <si>
    <t>Minimum Building Permit Application Fee (Certified or Uncertified, Class 1 or 10, or 2 to 9.)</t>
  </si>
  <si>
    <t>Building Act Sch.2 Div. 1  (Class 1 or 10, or 2 to 9.)</t>
  </si>
  <si>
    <t>Application - Occupancy</t>
  </si>
  <si>
    <t>Demolition Permit Extension</t>
  </si>
  <si>
    <t>Application - Smoke Alarms</t>
  </si>
  <si>
    <t>B&amp;W Full page</t>
  </si>
  <si>
    <t>B&amp;W Half page</t>
  </si>
  <si>
    <t>Colour Full page</t>
  </si>
  <si>
    <t>Colour Half page</t>
  </si>
  <si>
    <t>Bobcat</t>
  </si>
  <si>
    <t>After hours - per hour penalty (and/or call out rate) plus per km travel</t>
  </si>
  <si>
    <t>8.00am to 4.30pm Monday to Friday - per hour rate plus travel per km</t>
  </si>
  <si>
    <t>Fridge/Freezer/Air Con - not degassed with sticker - NOT ACCEPTED</t>
  </si>
  <si>
    <t>10432.3450</t>
  </si>
  <si>
    <t>10320.3620</t>
  </si>
  <si>
    <t>11001.3450</t>
  </si>
  <si>
    <t>11000.3450</t>
  </si>
  <si>
    <t>11020.3450</t>
  </si>
  <si>
    <t>11410.3430</t>
  </si>
  <si>
    <t>11302.3830</t>
  </si>
  <si>
    <t>10433.3830</t>
  </si>
  <si>
    <t>10520.3410</t>
  </si>
  <si>
    <t>10522.3450</t>
  </si>
  <si>
    <t>10530.3410</t>
  </si>
  <si>
    <t>10710.3450</t>
  </si>
  <si>
    <t>10710.3400</t>
  </si>
  <si>
    <t>11310.3450</t>
  </si>
  <si>
    <t>11312.3450</t>
  </si>
  <si>
    <t>11311.3450</t>
  </si>
  <si>
    <t>10912.3430</t>
  </si>
  <si>
    <t>10915.3430</t>
  </si>
  <si>
    <t>10913.3430</t>
  </si>
  <si>
    <t>10914.3430</t>
  </si>
  <si>
    <t>10916.3430</t>
  </si>
  <si>
    <t>10930.3430</t>
  </si>
  <si>
    <t>10931.3430</t>
  </si>
  <si>
    <t>10920.3430</t>
  </si>
  <si>
    <t>10921.3430</t>
  </si>
  <si>
    <t>10922.3430</t>
  </si>
  <si>
    <t>10923.3430</t>
  </si>
  <si>
    <t>11104.3430</t>
  </si>
  <si>
    <t>11100.3420</t>
  </si>
  <si>
    <t>11103.3450</t>
  </si>
  <si>
    <t>11101.3420</t>
  </si>
  <si>
    <t>11102.3420</t>
  </si>
  <si>
    <t>11112.3420</t>
  </si>
  <si>
    <t>11300.3450</t>
  </si>
  <si>
    <t>11301.3450</t>
  </si>
  <si>
    <t>11322.3450</t>
  </si>
  <si>
    <t>11200.3830</t>
  </si>
  <si>
    <t>11410.3830</t>
  </si>
  <si>
    <t>11040.3450</t>
  </si>
  <si>
    <t>11050.3450</t>
  </si>
  <si>
    <t>11400.3450</t>
  </si>
  <si>
    <t>11002.3450</t>
  </si>
  <si>
    <t>Set by FOI Regs 1993</t>
  </si>
  <si>
    <t>Council in accordance with LGA 6.13</t>
  </si>
  <si>
    <t>Subject to LGA Admin Reg 29B</t>
  </si>
  <si>
    <t>Cat Regulations 2012</t>
  </si>
  <si>
    <t>Dog Act Regulations 2013</t>
  </si>
  <si>
    <t>Health (Treatment of Sewage and Disposal</t>
  </si>
  <si>
    <t>Effluent and Liquid Waste) Regulations 1974</t>
  </si>
  <si>
    <t>Planning &amp; Development Regs 2009 Sched 2</t>
  </si>
  <si>
    <t xml:space="preserve">c)  more than $500,000 but not more than $2.5million - $1,700 + 0.257% for </t>
  </si>
  <si>
    <t xml:space="preserve">(d) more than $2.5million but not more than $5million - $7,161 + 0.206% for </t>
  </si>
  <si>
    <t>(e) more than $5 million but not more than $21.5 million - $12,663 + 0.123% or</t>
  </si>
  <si>
    <t>(f) more than $21.5million - $34,196 and if the development has commenced</t>
  </si>
  <si>
    <t>Building Regulations 2012</t>
  </si>
  <si>
    <t>Percentage</t>
  </si>
  <si>
    <t>Increase</t>
  </si>
  <si>
    <t>Bond to be paid on value of property</t>
  </si>
  <si>
    <t>Building Act Sch.2 Div. 2</t>
  </si>
  <si>
    <t>0.137% of work value</t>
  </si>
  <si>
    <t>COMMENTS</t>
  </si>
  <si>
    <t>VP Business Builders Members Special Rate Full Page Black &amp; White</t>
  </si>
  <si>
    <t>Free advertising for all Shire community groups and sporting clubs, Black &amp; White only.</t>
  </si>
  <si>
    <t>Uncertified 0.32% of value</t>
  </si>
  <si>
    <t>BSL</t>
  </si>
  <si>
    <t>12 Harrington Street</t>
  </si>
  <si>
    <t>7 Harrington Street</t>
  </si>
  <si>
    <t>16 Yulgering Road</t>
  </si>
  <si>
    <t>15 Lambert Crescent</t>
  </si>
  <si>
    <t>Over $45,000</t>
  </si>
  <si>
    <t>Under $45,000</t>
  </si>
  <si>
    <t xml:space="preserve">     - Club group membership 6 mth per person (minimum 10 people)</t>
  </si>
  <si>
    <t xml:space="preserve">     - Club group membership 12 mth per person (minimum 10 people)</t>
  </si>
  <si>
    <t>Local Non Profit Groups i.e. CWA</t>
  </si>
  <si>
    <t>(b) more than $50,000 but not more than $500,000 - 0.32% of estimated</t>
  </si>
  <si>
    <t>13) Reply to a property settlement questionnaire</t>
  </si>
  <si>
    <t>Labour hourly rate to install Inc. Travel time</t>
  </si>
  <si>
    <t xml:space="preserve">Bitumen (Easy Mix) </t>
  </si>
  <si>
    <t>Food Act 2008 and Food Regulations 2009</t>
  </si>
  <si>
    <t>Temporary, replacement, unauthorised work or modification of occupancy</t>
  </si>
  <si>
    <t>13 Lambert Crescent</t>
  </si>
  <si>
    <t xml:space="preserve">     - per 6 months - first person plus 10% discount each additional person</t>
  </si>
  <si>
    <t xml:space="preserve">     - per 12 months - first person plus 15% discount per additional person</t>
  </si>
  <si>
    <t xml:space="preserve">     - per 3 months </t>
  </si>
  <si>
    <t>No GST</t>
  </si>
  <si>
    <t>Health Department Application fee if Required - With Local Government Report</t>
  </si>
  <si>
    <t>Health Department Application fee if Required - Without Local Government Report</t>
  </si>
  <si>
    <t>91150/91152</t>
  </si>
  <si>
    <t>Refundable on satifactory inspection after hire</t>
  </si>
  <si>
    <t xml:space="preserve"> Hall Bond - Liquor Consumed</t>
  </si>
  <si>
    <t xml:space="preserve"> Hall Bond - No Liquor Consumed</t>
  </si>
  <si>
    <t>Family Membership (2 Adults and 2 Children above the age of 13 and under 18)</t>
  </si>
  <si>
    <t xml:space="preserve">     - Per month (Additional Person)</t>
  </si>
  <si>
    <t xml:space="preserve">     - per 3 months - first person plus 5% discount each additional person</t>
  </si>
  <si>
    <t xml:space="preserve">     - Club group membership 3 mth per person (minimum 10 people)</t>
  </si>
  <si>
    <t>Application fee for approval to breed cats (per cat)</t>
  </si>
  <si>
    <t xml:space="preserve">Annual Registration - Dangerous Dog </t>
  </si>
  <si>
    <t>Fire and Emergency Services Act 1998</t>
  </si>
  <si>
    <t>0.2% of work value</t>
  </si>
  <si>
    <t>Building Services Levy (BSL) Building &amp; Demolition Permits</t>
  </si>
  <si>
    <t xml:space="preserve">BSL Commission - Collection of Levy $5.00 administration fee for Shire Inc. </t>
  </si>
  <si>
    <t>Health</t>
  </si>
  <si>
    <t>Building</t>
  </si>
  <si>
    <t>BSL - Occupancy Permit</t>
  </si>
  <si>
    <t>BSL - Occupancy Permit or Building Approval Certificate for Unauthorised Work</t>
  </si>
  <si>
    <t>Building Act Reg.31</t>
  </si>
  <si>
    <t>Application - Building Standard</t>
  </si>
  <si>
    <t>Building Act S32(3)(f)</t>
  </si>
  <si>
    <t>Building Regulations 2013</t>
  </si>
  <si>
    <t>Building Regulations 2014</t>
  </si>
  <si>
    <t>10317.3450</t>
  </si>
  <si>
    <t>Per Tonne Material Only (Ex Mogumber-Yarrawindah Quarry)</t>
  </si>
  <si>
    <t>Calingiri, Bolgart, Yerecoin - per kilolitre</t>
  </si>
  <si>
    <t>NB: The Potable water from the Water Corporation Standpipes will be issued by appointment only, as taps to the stand pipes are locked.</t>
  </si>
  <si>
    <t>20/21</t>
  </si>
  <si>
    <t xml:space="preserve">5A) Determining an application to amend or cancel development approval </t>
  </si>
  <si>
    <t>21/22</t>
  </si>
  <si>
    <t>2021-22</t>
  </si>
  <si>
    <t>B&amp;W 1/4 page</t>
  </si>
  <si>
    <t>Colour 1/4 page</t>
  </si>
  <si>
    <t>Photocopying/Printing</t>
  </si>
  <si>
    <t>1.47% of the amount charged to credit card</t>
  </si>
  <si>
    <t>As far as I am aware this is done by the progress. SK</t>
  </si>
  <si>
    <t>Lic Mead and Elise Woods. SK</t>
  </si>
  <si>
    <t>A3 largest size</t>
  </si>
  <si>
    <t xml:space="preserve">$3.50 at WB </t>
  </si>
  <si>
    <t>$260 @ WB</t>
  </si>
  <si>
    <t>$.70 WB</t>
  </si>
  <si>
    <t>$.40 WB</t>
  </si>
  <si>
    <t>$1.40 WB</t>
  </si>
  <si>
    <t>$17.50 WB</t>
  </si>
  <si>
    <t>Postage separate in WB</t>
  </si>
  <si>
    <t>$77.00 WB</t>
  </si>
  <si>
    <t>$2.20 x 12 $26.40 postage for the year.</t>
  </si>
  <si>
    <t>Do not have card in the office, have not received req in nearly 2 yr.</t>
  </si>
  <si>
    <t>Plate cost plus $39.60  Admin Fee Plus GST</t>
  </si>
  <si>
    <t>$3.00 WB</t>
  </si>
  <si>
    <t>$4.00 WB</t>
  </si>
  <si>
    <t>WB charge $8.50 per 15 min, I would suggest we add this as a service as it is mostly age people that request our time at the front counter. SK</t>
  </si>
  <si>
    <t>Not sure what this is?</t>
  </si>
  <si>
    <t xml:space="preserve">Have received feedback, Gym is very expensive for what is in it / My recommendation is to keep the same </t>
  </si>
  <si>
    <t xml:space="preserve">Bolgart Caravan Parks (2 People) </t>
  </si>
  <si>
    <t xml:space="preserve">Works question </t>
  </si>
  <si>
    <t>#</t>
  </si>
  <si>
    <t>Credit Card - Surcharge</t>
  </si>
  <si>
    <t>Rates Fees</t>
  </si>
  <si>
    <t>Administration charges on instalments</t>
  </si>
  <si>
    <t>Statutory/Council</t>
  </si>
  <si>
    <t>Council</t>
  </si>
  <si>
    <t xml:space="preserve">Interest charge on instalment </t>
  </si>
  <si>
    <t>Overdue rates interest charge</t>
  </si>
  <si>
    <t>Dishonoured Payment Administration Fee</t>
  </si>
  <si>
    <t>Property Search Fees</t>
  </si>
  <si>
    <t>Rates &amp; Property Enquiry Fee</t>
  </si>
  <si>
    <t>Rate Notice Re-issue</t>
  </si>
  <si>
    <t>Free</t>
  </si>
  <si>
    <t>General Waste removal (Pick up once a week) per bin</t>
  </si>
  <si>
    <t>Recycling removal  (Pick up once a fortnight) per bin</t>
  </si>
  <si>
    <t>Additional service - General waste  per bin</t>
  </si>
  <si>
    <t>Additional service - Recycling  per bin</t>
  </si>
  <si>
    <t>No charge</t>
  </si>
  <si>
    <t>n/a</t>
  </si>
  <si>
    <t>Demolition Waste - minimum charge  (Pass holder)</t>
  </si>
  <si>
    <t>Demolition Waste - minimum charge  ( Non - Pass holder)</t>
  </si>
  <si>
    <t>Demolition Waste per m3 (Pass holder)</t>
  </si>
  <si>
    <t>Demolition Waste per m3 (Non Pass holder)</t>
  </si>
  <si>
    <t>Green Waste - clean per m3 (Pass holder)</t>
  </si>
  <si>
    <t>Green Waste - clean per m3 (Non Pass holder)</t>
  </si>
  <si>
    <t>Green Waste - unsorted per m3 (Pass holder)</t>
  </si>
  <si>
    <t>Green Waste - unsorted per m3 (Non Pass holder)</t>
  </si>
  <si>
    <t>Clean Fill with debris per m3 (Pass holder)</t>
  </si>
  <si>
    <t>Clean Fill with debris per m3 (Non Pass holder)</t>
  </si>
  <si>
    <t>8x6 trailer sorted (Commercial only)  (Pass holder)</t>
  </si>
  <si>
    <t>8x6 trailer sorted (Commercial only)  (Non Pass holder)</t>
  </si>
  <si>
    <t>8x6 trailer unsorted (Pass holder)</t>
  </si>
  <si>
    <t>8x6 trailer unsorted (Non Pass holder)</t>
  </si>
  <si>
    <t>Small Truck (&lt; 4t) / Horse Float (sorted) (Pass holder)</t>
  </si>
  <si>
    <t>Small Truck (&lt; 4t) / Horse Float (sorted) (Non Pass holder)</t>
  </si>
  <si>
    <t>Small Truck (&lt; 4t) / Horse Float (unsorted) (Pass holder)</t>
  </si>
  <si>
    <t>Small Truck (&lt; 4t) / Horse Float (unsorted) (Non Pass holder)</t>
  </si>
  <si>
    <t>Asbestos - less than cubic metre (Pass Holder)</t>
  </si>
  <si>
    <t>Asbestos - per cubic metre (Non Pass holder)</t>
  </si>
  <si>
    <t>Asbestos - less than cubic metre (Non Pass Holder)</t>
  </si>
  <si>
    <t>Tips (Pass holder)</t>
  </si>
  <si>
    <t>Tips (Non Pass holder)</t>
  </si>
  <si>
    <t>Laminated  (Large)</t>
  </si>
  <si>
    <t>Typing, photocopying, binding etc (per 15 min)</t>
  </si>
  <si>
    <t>Statutory</t>
  </si>
  <si>
    <t>7% calculated daily by simple interest as from 35 days of issue of</t>
  </si>
  <si>
    <t>Council - New</t>
  </si>
  <si>
    <t>Cost+20%</t>
  </si>
  <si>
    <t>Cost +20%</t>
  </si>
  <si>
    <t>Annual Registration - Unsterilised Dog (Pensioner 50%)</t>
  </si>
  <si>
    <t>Annual Registration - Unsterilised - (Pensioner 50% concession)</t>
  </si>
  <si>
    <t>Three Year Registration - Unsterilised Dog (Pensioner 50%)</t>
  </si>
  <si>
    <t>Life Registration - Unsterilised Dog (Pensioner 50%)</t>
  </si>
  <si>
    <t>Annual Registration - Sterilised Dog (Pensioner 50%)</t>
  </si>
  <si>
    <t>Three Year Registration - Sterilised Dog (Pensioner 50%)</t>
  </si>
  <si>
    <t>Life Registration - Sterilised Dog (Pensioner 50%)</t>
  </si>
  <si>
    <t>Annual Registration (Pensioner 50%)</t>
  </si>
  <si>
    <t>Three Year Registraion (Pensioner 50%)</t>
  </si>
  <si>
    <t>Life Registration (Pensioner 50%)</t>
  </si>
  <si>
    <t xml:space="preserve">Overheads </t>
  </si>
  <si>
    <t>Plant Operating</t>
  </si>
  <si>
    <t>TOTAL INTERNAL</t>
  </si>
  <si>
    <t>PROPOSED</t>
  </si>
  <si>
    <t>Average Wage</t>
  </si>
  <si>
    <t>(100%;</t>
  </si>
  <si>
    <t>Cost inc Depn</t>
  </si>
  <si>
    <t>COST + 25% admin</t>
  </si>
  <si>
    <t>2021/22 Private</t>
  </si>
  <si>
    <t>(per hr; ex GST)</t>
  </si>
  <si>
    <t>ex GST)</t>
  </si>
  <si>
    <t>charge; ex GST</t>
  </si>
  <si>
    <t>Works No GST</t>
  </si>
  <si>
    <t>REMOVE - No longer relevant (don't own plant)</t>
  </si>
  <si>
    <t>Propose remove this item so it is only the cost + 25% for gravel</t>
  </si>
  <si>
    <t>All other Private Works</t>
  </si>
  <si>
    <t xml:space="preserve">Any other private works or materials </t>
  </si>
  <si>
    <t>Proposed new item</t>
  </si>
  <si>
    <t>Pt</t>
  </si>
  <si>
    <t>Any other private works or materials</t>
  </si>
  <si>
    <t xml:space="preserve">COST + 25% </t>
  </si>
  <si>
    <t>`</t>
  </si>
  <si>
    <t>Calingiri</t>
  </si>
  <si>
    <t>Bolgart</t>
  </si>
  <si>
    <t>22/23</t>
  </si>
  <si>
    <t>2022-23</t>
  </si>
  <si>
    <t>Scheme Amendments, Structure Plans &amp; Local Development Plans</t>
  </si>
  <si>
    <t>As per clause 48 of the Planning and Development Regulations notably:</t>
  </si>
  <si>
    <t>In an estimate given under subregulation (3) or (4), the hourly rates for the</t>
  </si>
  <si>
    <t xml:space="preserve">local government's staff must be decided by the local government but must </t>
  </si>
  <si>
    <t>not exceed:</t>
  </si>
  <si>
    <t>(c) for a planning officer, environmental health officer or other officer with</t>
  </si>
  <si>
    <t>Pursuant to SOVP Extractive Industries Local Law 2018</t>
  </si>
  <si>
    <t>Extractive Industry License – Initial Application and Renewal Fee</t>
  </si>
  <si>
    <t>Extractive Industry License – Annual License Fee</t>
  </si>
  <si>
    <t>Extractive Industry License - License Variation Fee</t>
  </si>
  <si>
    <t>Extractive Industry License - License Transfer Fee</t>
  </si>
  <si>
    <t>Pursuant to SOVP Fencing Local Law 2018</t>
  </si>
  <si>
    <t>Application for Approval for Non-Compliant Fencing</t>
  </si>
  <si>
    <t>Application to Amend Previous Approval for Non-Compliant Fencing</t>
  </si>
  <si>
    <t>Pursuant to SOVP Public Places and Local Government Property Local Law 2018</t>
  </si>
  <si>
    <t>Application for Trading License</t>
  </si>
  <si>
    <t>Application for Market License</t>
  </si>
  <si>
    <t>Application for Entertainment License</t>
  </si>
  <si>
    <t>Application to Erect Temporary Signs or Trade Displays</t>
  </si>
  <si>
    <t>Application for Food Sales License</t>
  </si>
  <si>
    <t>Application to Camp</t>
  </si>
  <si>
    <t>Application to Amend Current License Approval</t>
  </si>
  <si>
    <t xml:space="preserve">Application to Transfer Current License Approval </t>
  </si>
  <si>
    <t>(a) for the person in charge of planning at the local government, $88 per hour</t>
  </si>
  <si>
    <t>(b) for a senior planner or manager, $66.00 per hour</t>
  </si>
  <si>
    <t>qualifications relevant to the request, $36.86 per hour</t>
  </si>
  <si>
    <t>(d) for a secretary or administrative officer, $30.20 per hour</t>
  </si>
  <si>
    <t xml:space="preserve">Council </t>
  </si>
  <si>
    <t>15) Application to extend the time during which a buiding or demolition permit has effect (s.32)(3)(f)</t>
  </si>
  <si>
    <t>Free subscription to retiring Councillors for 12 months,</t>
  </si>
  <si>
    <t>Bushfire Brigades, Staff, Media, Politicians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</si>
</sst>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;[Red]\-&quot;$&quot;#,##0.00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m/d"/>
    <numFmt numFmtId="167" formatCode="0.0%"/>
    <numFmt numFmtId="168" formatCode="0.000%"/>
    <numFmt numFmtId="169" formatCode="&quot;$&quot;#,##0.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medium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medium">
        <color indexed="64"/>
      </diagonal>
    </border>
    <border diagonalDown="1">
      <left style="thin">
        <color indexed="64"/>
      </left>
      <right/>
      <top/>
      <bottom/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medium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medium">
        <color indexed="64"/>
      </diagonal>
    </border>
  </borders>
  <cellStyleXfs count="4">
    <xf numFmtId="0" fontId="0" fillId="0" borderId="0"/>
    <xf numFmtId="165" fontId="2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</cellStyleXfs>
  <cellXfs count="242">
    <xf numFmtId="0" fontId="0" fillId="0" borderId="0" xfId="0"/>
    <xf numFmtId="0" fontId="3" fillId="0" borderId="0" xfId="0" applyFont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4" xfId="2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/>
    <xf numFmtId="0" fontId="3" fillId="0" borderId="3" xfId="0" applyFont="1" applyFill="1" applyBorder="1"/>
    <xf numFmtId="49" fontId="3" fillId="0" borderId="4" xfId="0" applyNumberFormat="1" applyFont="1" applyFill="1" applyBorder="1" applyAlignment="1">
      <alignment horizontal="center"/>
    </xf>
    <xf numFmtId="0" fontId="3" fillId="0" borderId="2" xfId="0" applyFont="1" applyFill="1" applyBorder="1"/>
    <xf numFmtId="165" fontId="4" fillId="0" borderId="4" xfId="1" applyFont="1" applyFill="1" applyBorder="1" applyAlignment="1"/>
    <xf numFmtId="0" fontId="3" fillId="0" borderId="0" xfId="0" applyFont="1" applyFill="1"/>
    <xf numFmtId="0" fontId="4" fillId="0" borderId="0" xfId="0" applyFont="1" applyFill="1"/>
    <xf numFmtId="0" fontId="4" fillId="0" borderId="3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9" fontId="3" fillId="0" borderId="0" xfId="0" applyNumberFormat="1" applyFont="1" applyFill="1"/>
    <xf numFmtId="49" fontId="3" fillId="0" borderId="4" xfId="0" quotePrefix="1" applyNumberFormat="1" applyFont="1" applyFill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2" fontId="3" fillId="2" borderId="0" xfId="0" applyNumberFormat="1" applyFont="1" applyFill="1"/>
    <xf numFmtId="2" fontId="3" fillId="0" borderId="0" xfId="0" applyNumberFormat="1" applyFont="1" applyFill="1"/>
    <xf numFmtId="2" fontId="3" fillId="2" borderId="0" xfId="0" applyNumberFormat="1" applyFont="1" applyFill="1" applyAlignment="1"/>
    <xf numFmtId="165" fontId="4" fillId="0" borderId="4" xfId="1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left" indent="1"/>
    </xf>
    <xf numFmtId="165" fontId="3" fillId="0" borderId="0" xfId="0" applyNumberFormat="1" applyFont="1"/>
    <xf numFmtId="0" fontId="3" fillId="0" borderId="0" xfId="0" applyNumberFormat="1" applyFont="1"/>
    <xf numFmtId="2" fontId="4" fillId="0" borderId="0" xfId="0" applyNumberFormat="1" applyFont="1" applyFill="1" applyAlignment="1">
      <alignment horizontal="center"/>
    </xf>
    <xf numFmtId="10" fontId="3" fillId="0" borderId="0" xfId="0" applyNumberFormat="1" applyFont="1"/>
    <xf numFmtId="0" fontId="3" fillId="0" borderId="0" xfId="0" applyFont="1" applyFill="1" applyAlignment="1">
      <alignment horizontal="center"/>
    </xf>
    <xf numFmtId="164" fontId="3" fillId="0" borderId="2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wrapText="1"/>
    </xf>
    <xf numFmtId="0" fontId="6" fillId="0" borderId="3" xfId="0" applyFont="1" applyFill="1" applyBorder="1"/>
    <xf numFmtId="49" fontId="0" fillId="0" borderId="4" xfId="0" applyNumberFormat="1" applyFill="1" applyBorder="1" applyAlignment="1">
      <alignment horizontal="center"/>
    </xf>
    <xf numFmtId="9" fontId="3" fillId="0" borderId="0" xfId="3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ill="1" applyBorder="1"/>
    <xf numFmtId="0" fontId="3" fillId="0" borderId="0" xfId="0" applyNumberFormat="1" applyFont="1" applyFill="1"/>
    <xf numFmtId="2" fontId="3" fillId="0" borderId="0" xfId="0" applyNumberFormat="1" applyFont="1" applyFill="1" applyAlignment="1"/>
    <xf numFmtId="2" fontId="3" fillId="0" borderId="0" xfId="0" applyNumberFormat="1" applyFont="1" applyFill="1" applyAlignment="1">
      <alignment horizontal="center"/>
    </xf>
    <xf numFmtId="0" fontId="3" fillId="0" borderId="0" xfId="0" applyFont="1" applyAlignment="1"/>
    <xf numFmtId="2" fontId="4" fillId="2" borderId="0" xfId="0" applyNumberFormat="1" applyFont="1" applyFill="1"/>
    <xf numFmtId="2" fontId="3" fillId="0" borderId="0" xfId="0" applyNumberFormat="1" applyFont="1"/>
    <xf numFmtId="168" fontId="3" fillId="0" borderId="2" xfId="0" applyNumberFormat="1" applyFont="1" applyFill="1" applyBorder="1" applyAlignment="1">
      <alignment horizontal="left"/>
    </xf>
    <xf numFmtId="0" fontId="3" fillId="0" borderId="12" xfId="0" applyFont="1" applyFill="1" applyBorder="1"/>
    <xf numFmtId="9" fontId="3" fillId="0" borderId="12" xfId="0" applyNumberFormat="1" applyFont="1" applyFill="1" applyBorder="1"/>
    <xf numFmtId="4" fontId="3" fillId="0" borderId="3" xfId="0" applyNumberFormat="1" applyFont="1" applyFill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3" borderId="0" xfId="0" applyFont="1" applyFill="1"/>
    <xf numFmtId="10" fontId="3" fillId="0" borderId="0" xfId="0" applyNumberFormat="1" applyFont="1" applyFill="1"/>
    <xf numFmtId="4" fontId="10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Fill="1" applyAlignment="1">
      <alignment horizontal="center"/>
    </xf>
    <xf numFmtId="49" fontId="3" fillId="0" borderId="4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center" wrapText="1"/>
    </xf>
    <xf numFmtId="49" fontId="10" fillId="4" borderId="11" xfId="2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49" fontId="4" fillId="4" borderId="4" xfId="2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49" fontId="4" fillId="4" borderId="9" xfId="2" applyNumberFormat="1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4" fontId="3" fillId="0" borderId="10" xfId="0" applyNumberFormat="1" applyFont="1" applyFill="1" applyBorder="1"/>
    <xf numFmtId="4" fontId="3" fillId="0" borderId="10" xfId="0" applyNumberFormat="1" applyFont="1" applyFill="1" applyBorder="1" applyAlignment="1"/>
    <xf numFmtId="10" fontId="3" fillId="0" borderId="10" xfId="0" applyNumberFormat="1" applyFont="1" applyFill="1" applyBorder="1"/>
    <xf numFmtId="166" fontId="11" fillId="4" borderId="11" xfId="2" applyNumberFormat="1" applyFont="1" applyFill="1" applyBorder="1" applyAlignment="1">
      <alignment horizontal="center"/>
    </xf>
    <xf numFmtId="3" fontId="9" fillId="4" borderId="11" xfId="2" applyNumberFormat="1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3" fontId="4" fillId="4" borderId="4" xfId="2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3" fontId="4" fillId="4" borderId="9" xfId="2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0" borderId="3" xfId="0" applyFont="1" applyFill="1" applyBorder="1" applyAlignment="1"/>
    <xf numFmtId="167" fontId="3" fillId="0" borderId="10" xfId="0" applyNumberFormat="1" applyFont="1" applyFill="1" applyBorder="1"/>
    <xf numFmtId="167" fontId="4" fillId="0" borderId="4" xfId="1" applyNumberFormat="1" applyFont="1" applyFill="1" applyBorder="1" applyAlignment="1"/>
    <xf numFmtId="0" fontId="2" fillId="0" borderId="12" xfId="0" applyFont="1" applyFill="1" applyBorder="1"/>
    <xf numFmtId="0" fontId="2" fillId="0" borderId="3" xfId="0" applyFont="1" applyFill="1" applyBorder="1"/>
    <xf numFmtId="4" fontId="3" fillId="5" borderId="3" xfId="0" applyNumberFormat="1" applyFont="1" applyFill="1" applyBorder="1" applyAlignment="1">
      <alignment horizontal="center"/>
    </xf>
    <xf numFmtId="0" fontId="3" fillId="5" borderId="0" xfId="0" applyFont="1" applyFill="1"/>
    <xf numFmtId="4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2" xfId="0" applyFont="1" applyFill="1" applyBorder="1"/>
    <xf numFmtId="49" fontId="3" fillId="5" borderId="4" xfId="0" applyNumberFormat="1" applyFont="1" applyFill="1" applyBorder="1" applyAlignment="1">
      <alignment horizontal="center"/>
    </xf>
    <xf numFmtId="49" fontId="3" fillId="5" borderId="4" xfId="0" quotePrefix="1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center"/>
    </xf>
    <xf numFmtId="8" fontId="2" fillId="0" borderId="12" xfId="0" applyNumberFormat="1" applyFont="1" applyFill="1" applyBorder="1"/>
    <xf numFmtId="0" fontId="13" fillId="0" borderId="12" xfId="0" applyFont="1" applyFill="1" applyBorder="1"/>
    <xf numFmtId="0" fontId="4" fillId="0" borderId="0" xfId="0" applyFont="1" applyFill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4" fillId="0" borderId="0" xfId="2" applyNumberFormat="1" applyFont="1" applyFill="1" applyBorder="1" applyAlignment="1">
      <alignment horizontal="center"/>
    </xf>
    <xf numFmtId="3" fontId="4" fillId="0" borderId="4" xfId="2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10" fillId="4" borderId="7" xfId="2" applyNumberFormat="1" applyFont="1" applyFill="1" applyBorder="1" applyAlignment="1">
      <alignment horizontal="center"/>
    </xf>
    <xf numFmtId="49" fontId="4" fillId="4" borderId="3" xfId="2" applyNumberFormat="1" applyFont="1" applyFill="1" applyBorder="1" applyAlignment="1">
      <alignment horizontal="center"/>
    </xf>
    <xf numFmtId="49" fontId="4" fillId="4" borderId="6" xfId="2" applyNumberFormat="1" applyFont="1" applyFill="1" applyBorder="1" applyAlignment="1">
      <alignment horizontal="center"/>
    </xf>
    <xf numFmtId="49" fontId="4" fillId="0" borderId="3" xfId="2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5" borderId="3" xfId="0" applyNumberFormat="1" applyFont="1" applyFill="1" applyBorder="1" applyAlignment="1">
      <alignment horizontal="center"/>
    </xf>
    <xf numFmtId="49" fontId="3" fillId="5" borderId="3" xfId="0" quotePrefix="1" applyNumberFormat="1" applyFont="1" applyFill="1" applyBorder="1" applyAlignment="1">
      <alignment horizontal="center"/>
    </xf>
    <xf numFmtId="49" fontId="3" fillId="0" borderId="3" xfId="0" quotePrefix="1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3" fillId="5" borderId="0" xfId="0" applyNumberFormat="1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/>
    </xf>
    <xf numFmtId="0" fontId="2" fillId="0" borderId="1" xfId="0" applyFont="1" applyFill="1" applyBorder="1"/>
    <xf numFmtId="4" fontId="2" fillId="0" borderId="10" xfId="0" applyNumberFormat="1" applyFont="1" applyFill="1" applyBorder="1"/>
    <xf numFmtId="0" fontId="3" fillId="0" borderId="3" xfId="0" applyFont="1" applyFill="1" applyBorder="1" applyAlignment="1">
      <alignment vertical="center"/>
    </xf>
    <xf numFmtId="4" fontId="3" fillId="0" borderId="4" xfId="0" applyNumberFormat="1" applyFont="1" applyFill="1" applyBorder="1"/>
    <xf numFmtId="3" fontId="3" fillId="0" borderId="4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2" fillId="0" borderId="4" xfId="0" applyNumberFormat="1" applyFont="1" applyFill="1" applyBorder="1"/>
    <xf numFmtId="4" fontId="2" fillId="0" borderId="4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/>
    <xf numFmtId="0" fontId="3" fillId="0" borderId="4" xfId="0" applyFont="1" applyFill="1" applyBorder="1" applyAlignment="1">
      <alignment horizontal="center"/>
    </xf>
    <xf numFmtId="0" fontId="6" fillId="0" borderId="1" xfId="0" applyFont="1" applyFill="1" applyBorder="1"/>
    <xf numFmtId="4" fontId="3" fillId="0" borderId="0" xfId="0" applyNumberFormat="1" applyFont="1" applyFill="1" applyBorder="1" applyAlignment="1">
      <alignment horizontal="center"/>
    </xf>
    <xf numFmtId="169" fontId="4" fillId="0" borderId="1" xfId="0" applyNumberFormat="1" applyFont="1" applyFill="1" applyBorder="1"/>
    <xf numFmtId="4" fontId="2" fillId="0" borderId="4" xfId="0" applyNumberFormat="1" applyFont="1" applyFill="1" applyBorder="1" applyAlignment="1"/>
    <xf numFmtId="0" fontId="2" fillId="0" borderId="4" xfId="0" applyFont="1" applyFill="1" applyBorder="1" applyAlignment="1">
      <alignment horizontal="center"/>
    </xf>
    <xf numFmtId="167" fontId="3" fillId="0" borderId="4" xfId="0" applyNumberFormat="1" applyFont="1" applyFill="1" applyBorder="1"/>
    <xf numFmtId="167" fontId="3" fillId="0" borderId="4" xfId="0" applyNumberFormat="1" applyFont="1" applyFill="1" applyBorder="1" applyAlignment="1">
      <alignment horizontal="center"/>
    </xf>
    <xf numFmtId="167" fontId="2" fillId="0" borderId="4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167" fontId="2" fillId="0" borderId="4" xfId="1" applyNumberFormat="1" applyFont="1" applyFill="1" applyBorder="1" applyAlignment="1"/>
    <xf numFmtId="10" fontId="3" fillId="0" borderId="0" xfId="3" applyNumberFormat="1" applyFont="1" applyFill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3" fontId="1" fillId="4" borderId="11" xfId="2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21" xfId="0" applyFont="1" applyFill="1" applyBorder="1" applyAlignment="1">
      <alignment horizontal="center"/>
    </xf>
    <xf numFmtId="0" fontId="4" fillId="0" borderId="7" xfId="0" applyFont="1" applyBorder="1"/>
    <xf numFmtId="0" fontId="2" fillId="0" borderId="14" xfId="0" applyFont="1" applyBorder="1"/>
    <xf numFmtId="0" fontId="15" fillId="0" borderId="22" xfId="0" applyFont="1" applyBorder="1"/>
    <xf numFmtId="4" fontId="2" fillId="0" borderId="15" xfId="0" applyNumberFormat="1" applyFont="1" applyBorder="1"/>
    <xf numFmtId="4" fontId="2" fillId="0" borderId="7" xfId="0" applyNumberFormat="1" applyFont="1" applyBorder="1"/>
    <xf numFmtId="3" fontId="2" fillId="0" borderId="11" xfId="0" applyNumberFormat="1" applyFont="1" applyBorder="1" applyAlignment="1">
      <alignment horizontal="center"/>
    </xf>
    <xf numFmtId="165" fontId="4" fillId="0" borderId="11" xfId="1" applyFont="1" applyFill="1" applyBorder="1" applyAlignment="1"/>
    <xf numFmtId="0" fontId="2" fillId="0" borderId="1" xfId="0" applyFont="1" applyBorder="1"/>
    <xf numFmtId="0" fontId="2" fillId="0" borderId="2" xfId="0" applyFont="1" applyBorder="1"/>
    <xf numFmtId="0" fontId="15" fillId="0" borderId="10" xfId="0" applyFont="1" applyBorder="1"/>
    <xf numFmtId="4" fontId="2" fillId="0" borderId="16" xfId="0" applyNumberFormat="1" applyFont="1" applyBorder="1"/>
    <xf numFmtId="4" fontId="2" fillId="0" borderId="3" xfId="0" applyNumberFormat="1" applyFont="1" applyBorder="1"/>
    <xf numFmtId="3" fontId="2" fillId="0" borderId="4" xfId="0" applyNumberFormat="1" applyFont="1" applyBorder="1" applyAlignment="1">
      <alignment horizontal="center"/>
    </xf>
    <xf numFmtId="0" fontId="2" fillId="0" borderId="3" xfId="0" applyFont="1" applyBorder="1"/>
    <xf numFmtId="2" fontId="15" fillId="0" borderId="10" xfId="0" applyNumberFormat="1" applyFont="1" applyBorder="1"/>
    <xf numFmtId="0" fontId="2" fillId="0" borderId="23" xfId="0" applyFont="1" applyBorder="1"/>
    <xf numFmtId="0" fontId="2" fillId="0" borderId="24" xfId="0" applyFont="1" applyBorder="1"/>
    <xf numFmtId="0" fontId="15" fillId="0" borderId="25" xfId="0" applyFont="1" applyBorder="1"/>
    <xf numFmtId="2" fontId="15" fillId="0" borderId="25" xfId="0" applyNumberFormat="1" applyFont="1" applyBorder="1"/>
    <xf numFmtId="2" fontId="15" fillId="0" borderId="24" xfId="0" applyNumberFormat="1" applyFont="1" applyBorder="1"/>
    <xf numFmtId="4" fontId="2" fillId="0" borderId="26" xfId="0" applyNumberFormat="1" applyFont="1" applyBorder="1"/>
    <xf numFmtId="4" fontId="2" fillId="0" borderId="23" xfId="0" applyNumberFormat="1" applyFont="1" applyBorder="1"/>
    <xf numFmtId="3" fontId="2" fillId="0" borderId="27" xfId="0" applyNumberFormat="1" applyFont="1" applyBorder="1" applyAlignment="1">
      <alignment horizontal="center"/>
    </xf>
    <xf numFmtId="165" fontId="4" fillId="0" borderId="27" xfId="1" applyFont="1" applyFill="1" applyBorder="1" applyAlignment="1"/>
    <xf numFmtId="0" fontId="11" fillId="0" borderId="0" xfId="0" applyFont="1"/>
    <xf numFmtId="4" fontId="2" fillId="0" borderId="16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165" fontId="4" fillId="0" borderId="27" xfId="1" applyNumberFormat="1" applyFont="1" applyFill="1" applyBorder="1" applyAlignment="1"/>
    <xf numFmtId="0" fontId="2" fillId="0" borderId="17" xfId="0" applyFont="1" applyFill="1" applyBorder="1"/>
    <xf numFmtId="0" fontId="2" fillId="0" borderId="5" xfId="0" applyFont="1" applyFill="1" applyBorder="1"/>
    <xf numFmtId="0" fontId="16" fillId="0" borderId="5" xfId="0" applyFont="1" applyBorder="1"/>
    <xf numFmtId="2" fontId="15" fillId="0" borderId="5" xfId="0" applyNumberFormat="1" applyFont="1" applyBorder="1"/>
    <xf numFmtId="2" fontId="15" fillId="0" borderId="19" xfId="0" applyNumberFormat="1" applyFont="1" applyBorder="1"/>
    <xf numFmtId="2" fontId="15" fillId="0" borderId="18" xfId="0" applyNumberFormat="1" applyFont="1" applyBorder="1" applyAlignment="1">
      <alignment wrapText="1"/>
    </xf>
    <xf numFmtId="2" fontId="15" fillId="0" borderId="6" xfId="0" applyNumberFormat="1" applyFont="1" applyBorder="1" applyAlignment="1">
      <alignment wrapText="1"/>
    </xf>
    <xf numFmtId="0" fontId="0" fillId="0" borderId="9" xfId="0" applyBorder="1" applyAlignment="1">
      <alignment wrapText="1"/>
    </xf>
    <xf numFmtId="2" fontId="14" fillId="0" borderId="9" xfId="0" applyNumberFormat="1" applyFont="1" applyBorder="1" applyAlignment="1">
      <alignment wrapText="1"/>
    </xf>
    <xf numFmtId="0" fontId="0" fillId="0" borderId="9" xfId="0" applyBorder="1"/>
    <xf numFmtId="0" fontId="17" fillId="0" borderId="0" xfId="0" applyFont="1"/>
    <xf numFmtId="0" fontId="2" fillId="0" borderId="0" xfId="0" applyFont="1" applyFill="1" applyBorder="1"/>
    <xf numFmtId="0" fontId="2" fillId="3" borderId="0" xfId="0" applyFont="1" applyFill="1"/>
    <xf numFmtId="165" fontId="2" fillId="0" borderId="4" xfId="1" applyFont="1" applyFill="1" applyBorder="1" applyAlignment="1"/>
    <xf numFmtId="3" fontId="9" fillId="4" borderId="7" xfId="2" applyNumberFormat="1" applyFont="1" applyFill="1" applyBorder="1" applyAlignment="1">
      <alignment horizontal="center"/>
    </xf>
    <xf numFmtId="3" fontId="4" fillId="4" borderId="3" xfId="2" applyNumberFormat="1" applyFont="1" applyFill="1" applyBorder="1" applyAlignment="1">
      <alignment horizontal="center"/>
    </xf>
    <xf numFmtId="3" fontId="4" fillId="4" borderId="6" xfId="2" applyNumberFormat="1" applyFont="1" applyFill="1" applyBorder="1" applyAlignment="1">
      <alignment horizontal="center"/>
    </xf>
    <xf numFmtId="3" fontId="4" fillId="0" borderId="3" xfId="2" applyNumberFormat="1" applyFont="1" applyFill="1" applyBorder="1" applyAlignment="1">
      <alignment horizontal="center"/>
    </xf>
    <xf numFmtId="4" fontId="4" fillId="0" borderId="4" xfId="0" applyNumberFormat="1" applyFont="1" applyFill="1" applyBorder="1"/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5" fontId="4" fillId="0" borderId="0" xfId="1" applyFont="1" applyFill="1" applyBorder="1" applyAlignment="1"/>
    <xf numFmtId="0" fontId="4" fillId="0" borderId="0" xfId="0" applyFont="1" applyFill="1" applyBorder="1"/>
    <xf numFmtId="0" fontId="2" fillId="0" borderId="0" xfId="0" applyFont="1" applyFill="1" applyAlignment="1">
      <alignment horizontal="center"/>
    </xf>
    <xf numFmtId="165" fontId="4" fillId="0" borderId="12" xfId="1" applyFont="1" applyFill="1" applyBorder="1" applyAlignment="1"/>
    <xf numFmtId="2" fontId="4" fillId="0" borderId="4" xfId="0" applyNumberFormat="1" applyFont="1" applyFill="1" applyBorder="1"/>
    <xf numFmtId="0" fontId="4" fillId="0" borderId="4" xfId="0" applyFont="1" applyFill="1" applyBorder="1"/>
    <xf numFmtId="0" fontId="3" fillId="0" borderId="4" xfId="0" applyFont="1" applyFill="1" applyBorder="1"/>
    <xf numFmtId="0" fontId="2" fillId="0" borderId="4" xfId="0" applyFont="1" applyFill="1" applyBorder="1"/>
    <xf numFmtId="4" fontId="2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6" xfId="0" applyFont="1" applyBorder="1"/>
    <xf numFmtId="0" fontId="15" fillId="0" borderId="2" xfId="0" applyFont="1" applyFill="1" applyBorder="1"/>
    <xf numFmtId="0" fontId="4" fillId="0" borderId="0" xfId="0" applyFont="1" applyFill="1" applyAlignment="1">
      <alignment horizontal="center"/>
    </xf>
  </cellXfs>
  <cellStyles count="4">
    <cellStyle name="Currency" xfId="1" builtinId="4"/>
    <cellStyle name="Normal" xfId="0" builtinId="0"/>
    <cellStyle name="Normal_AAS27" xfId="2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474"/>
  <sheetViews>
    <sheetView tabSelected="1" view="pageBreakPreview" topLeftCell="D1" zoomScale="90" zoomScaleNormal="90" zoomScaleSheetLayoutView="90" workbookViewId="0">
      <pane ySplit="3" topLeftCell="A106" activePane="bottomLeft" state="frozen"/>
      <selection activeCell="B1" sqref="B1"/>
      <selection pane="bottomLeft" activeCell="E67" sqref="E67"/>
    </sheetView>
  </sheetViews>
  <sheetFormatPr defaultRowHeight="12.75" x14ac:dyDescent="0.2"/>
  <cols>
    <col min="1" max="1" width="8.5703125" style="7" hidden="1" customWidth="1"/>
    <col min="2" max="3" width="14.28515625" style="9" hidden="1" customWidth="1"/>
    <col min="4" max="4" width="36" style="1" customWidth="1"/>
    <col min="5" max="5" width="66.85546875" style="1" customWidth="1"/>
    <col min="6" max="6" width="13" style="1" customWidth="1"/>
    <col min="7" max="7" width="19.7109375" style="64" customWidth="1"/>
    <col min="8" max="8" width="7.5703125" style="65" customWidth="1"/>
    <col min="9" max="9" width="13.42578125" style="65" hidden="1" customWidth="1"/>
    <col min="10" max="10" width="17.7109375" style="66" customWidth="1"/>
    <col min="11" max="11" width="18.42578125" style="17" bestFit="1" customWidth="1"/>
    <col min="12" max="12" width="129.7109375" style="1" hidden="1" customWidth="1"/>
    <col min="13" max="14" width="9.140625" style="1"/>
    <col min="15" max="15" width="13.7109375" style="1" customWidth="1"/>
    <col min="16" max="16" width="9.140625" style="1"/>
    <col min="17" max="17" width="10.5703125" style="71" bestFit="1" customWidth="1"/>
    <col min="18" max="18" width="9.140625" style="7"/>
    <col min="19" max="19" width="12.140625" style="7" bestFit="1" customWidth="1"/>
    <col min="20" max="16384" width="9.140625" style="1"/>
  </cols>
  <sheetData>
    <row r="1" spans="1:20" s="59" customFormat="1" ht="15" x14ac:dyDescent="0.25">
      <c r="A1" s="58"/>
      <c r="B1" s="85"/>
      <c r="C1" s="131"/>
      <c r="D1" s="86" t="s">
        <v>0</v>
      </c>
      <c r="E1" s="87" t="s">
        <v>0</v>
      </c>
      <c r="F1" s="101" t="s">
        <v>465</v>
      </c>
      <c r="G1" s="101" t="s">
        <v>575</v>
      </c>
      <c r="H1" s="102"/>
      <c r="I1" s="222"/>
      <c r="J1" s="103" t="s">
        <v>576</v>
      </c>
      <c r="K1" s="125"/>
      <c r="L1" s="91" t="s">
        <v>0</v>
      </c>
      <c r="O1" s="60" t="s">
        <v>404</v>
      </c>
      <c r="Q1" s="68"/>
      <c r="R1" s="60"/>
      <c r="S1" s="60"/>
    </row>
    <row r="2" spans="1:20" s="16" customFormat="1" x14ac:dyDescent="0.2">
      <c r="A2" s="42" t="s">
        <v>90</v>
      </c>
      <c r="B2" s="88" t="s">
        <v>102</v>
      </c>
      <c r="C2" s="132" t="s">
        <v>492</v>
      </c>
      <c r="D2" s="89" t="s">
        <v>1</v>
      </c>
      <c r="E2" s="90" t="s">
        <v>2</v>
      </c>
      <c r="F2" s="104" t="s">
        <v>3</v>
      </c>
      <c r="G2" s="104" t="s">
        <v>3</v>
      </c>
      <c r="H2" s="104" t="s">
        <v>85</v>
      </c>
      <c r="I2" s="223"/>
      <c r="J2" s="105" t="s">
        <v>3</v>
      </c>
      <c r="K2" s="125" t="s">
        <v>496</v>
      </c>
      <c r="L2" s="92" t="s">
        <v>409</v>
      </c>
      <c r="O2" s="35" t="s">
        <v>405</v>
      </c>
      <c r="Q2" s="69"/>
      <c r="R2" s="35"/>
      <c r="S2" s="35"/>
    </row>
    <row r="3" spans="1:20" s="16" customFormat="1" ht="13.5" thickBot="1" x14ac:dyDescent="0.25">
      <c r="A3" s="61"/>
      <c r="B3" s="94"/>
      <c r="C3" s="133"/>
      <c r="D3" s="95"/>
      <c r="E3" s="96"/>
      <c r="F3" s="106" t="s">
        <v>433</v>
      </c>
      <c r="G3" s="106" t="s">
        <v>433</v>
      </c>
      <c r="H3" s="106" t="s">
        <v>269</v>
      </c>
      <c r="I3" s="224"/>
      <c r="J3" s="107" t="s">
        <v>86</v>
      </c>
      <c r="K3" s="93"/>
      <c r="L3" s="97"/>
      <c r="O3" s="169">
        <v>0.02</v>
      </c>
      <c r="Q3" s="70"/>
      <c r="R3" s="41"/>
      <c r="S3" s="41"/>
      <c r="T3" s="41"/>
    </row>
    <row r="4" spans="1:20" s="16" customFormat="1" ht="21" customHeight="1" x14ac:dyDescent="0.2">
      <c r="A4" s="3"/>
      <c r="B4" s="8"/>
      <c r="C4" s="134"/>
      <c r="D4" s="126"/>
      <c r="E4" s="2"/>
      <c r="F4" s="127"/>
      <c r="G4" s="128"/>
      <c r="H4" s="128"/>
      <c r="I4" s="225"/>
      <c r="J4" s="42"/>
      <c r="K4" s="129"/>
      <c r="L4" s="130"/>
      <c r="O4" s="40"/>
      <c r="Q4" s="70"/>
      <c r="R4" s="124"/>
      <c r="S4" s="124"/>
      <c r="T4" s="124"/>
    </row>
    <row r="5" spans="1:20" x14ac:dyDescent="0.2">
      <c r="A5" s="42"/>
      <c r="B5" s="13"/>
      <c r="C5" s="135"/>
      <c r="D5" s="20" t="s">
        <v>494</v>
      </c>
      <c r="E5" s="14"/>
      <c r="F5" s="98"/>
      <c r="G5" s="148"/>
      <c r="H5" s="149"/>
      <c r="I5" s="149"/>
      <c r="J5" s="15"/>
      <c r="K5" s="15"/>
      <c r="L5" s="54"/>
      <c r="M5" s="16"/>
      <c r="N5" s="16"/>
      <c r="O5" s="16"/>
      <c r="P5" s="16"/>
      <c r="Q5" s="69"/>
      <c r="R5" s="35"/>
      <c r="S5" s="35"/>
      <c r="T5" s="32"/>
    </row>
    <row r="6" spans="1:20" x14ac:dyDescent="0.2">
      <c r="A6" s="3">
        <f>F6*O3</f>
        <v>0.6</v>
      </c>
      <c r="B6" s="13" t="s">
        <v>459</v>
      </c>
      <c r="C6" s="135"/>
      <c r="D6" s="145" t="s">
        <v>495</v>
      </c>
      <c r="E6" s="145" t="s">
        <v>495</v>
      </c>
      <c r="F6" s="98">
        <v>30</v>
      </c>
      <c r="G6" s="148">
        <v>30</v>
      </c>
      <c r="H6" s="149" t="s">
        <v>87</v>
      </c>
      <c r="I6" s="149"/>
      <c r="J6" s="15">
        <v>30</v>
      </c>
      <c r="K6" s="15" t="s">
        <v>497</v>
      </c>
      <c r="L6" s="111" t="s">
        <v>392</v>
      </c>
      <c r="M6" s="16"/>
      <c r="N6" s="16"/>
      <c r="O6" s="16"/>
      <c r="P6" s="16"/>
      <c r="Q6" s="69"/>
      <c r="R6" s="35"/>
      <c r="S6" s="35"/>
      <c r="T6" s="32"/>
    </row>
    <row r="7" spans="1:20" x14ac:dyDescent="0.2">
      <c r="A7" s="3"/>
      <c r="B7" s="13" t="s">
        <v>350</v>
      </c>
      <c r="C7" s="135"/>
      <c r="D7" s="145" t="s">
        <v>498</v>
      </c>
      <c r="E7" s="14" t="s">
        <v>165</v>
      </c>
      <c r="F7" s="168">
        <v>5.5E-2</v>
      </c>
      <c r="G7" s="164"/>
      <c r="H7" s="165" t="s">
        <v>87</v>
      </c>
      <c r="I7" s="165"/>
      <c r="J7" s="110">
        <v>5.5E-2</v>
      </c>
      <c r="K7" s="15" t="s">
        <v>497</v>
      </c>
      <c r="L7" s="54" t="s">
        <v>392</v>
      </c>
      <c r="M7" s="16"/>
      <c r="N7" s="16"/>
      <c r="O7" s="16"/>
      <c r="P7" s="16"/>
      <c r="Q7" s="69"/>
      <c r="R7" s="35"/>
      <c r="S7" s="35"/>
      <c r="T7" s="32"/>
    </row>
    <row r="8" spans="1:20" x14ac:dyDescent="0.2">
      <c r="A8" s="3"/>
      <c r="B8" s="13" t="s">
        <v>350</v>
      </c>
      <c r="C8" s="135"/>
      <c r="D8" s="145" t="s">
        <v>499</v>
      </c>
      <c r="E8" s="118" t="s">
        <v>537</v>
      </c>
      <c r="F8" s="109">
        <v>7.0000000000000007E-2</v>
      </c>
      <c r="G8" s="164"/>
      <c r="H8" s="165" t="s">
        <v>87</v>
      </c>
      <c r="I8" s="165"/>
      <c r="J8" s="110">
        <v>7.0000000000000007E-2</v>
      </c>
      <c r="K8" s="15" t="s">
        <v>497</v>
      </c>
      <c r="L8" s="54" t="s">
        <v>392</v>
      </c>
      <c r="M8" s="16"/>
      <c r="N8" s="16"/>
      <c r="O8" s="16"/>
      <c r="P8" s="16"/>
      <c r="Q8" s="69"/>
      <c r="R8" s="35"/>
      <c r="S8" s="35"/>
      <c r="T8" s="32"/>
    </row>
    <row r="9" spans="1:20" x14ac:dyDescent="0.2">
      <c r="A9" s="3"/>
      <c r="B9" s="13" t="s">
        <v>459</v>
      </c>
      <c r="C9" s="135"/>
      <c r="D9" s="145" t="s">
        <v>500</v>
      </c>
      <c r="E9" s="145" t="s">
        <v>500</v>
      </c>
      <c r="F9" s="221">
        <v>10</v>
      </c>
      <c r="G9" s="164"/>
      <c r="H9" s="166" t="s">
        <v>87</v>
      </c>
      <c r="I9" s="166"/>
      <c r="J9" s="15">
        <v>10</v>
      </c>
      <c r="K9" s="15" t="s">
        <v>497</v>
      </c>
      <c r="L9" s="54" t="s">
        <v>392</v>
      </c>
      <c r="M9" s="16"/>
      <c r="N9" s="16"/>
      <c r="O9" s="16"/>
      <c r="P9" s="16"/>
      <c r="Q9" s="69"/>
      <c r="R9" s="35"/>
      <c r="S9" s="35"/>
      <c r="T9" s="32"/>
    </row>
    <row r="10" spans="1:20" x14ac:dyDescent="0.2">
      <c r="A10" s="3"/>
      <c r="B10" s="13"/>
      <c r="C10" s="135"/>
      <c r="D10" s="19"/>
      <c r="E10" s="14"/>
      <c r="F10" s="98"/>
      <c r="G10" s="148"/>
      <c r="H10" s="149"/>
      <c r="I10" s="149"/>
      <c r="J10" s="15"/>
      <c r="K10" s="15"/>
      <c r="L10" s="54"/>
      <c r="M10" s="16"/>
      <c r="N10" s="16"/>
      <c r="O10" s="16"/>
      <c r="P10" s="16"/>
      <c r="Q10" s="69"/>
      <c r="R10" s="35"/>
      <c r="S10" s="35"/>
      <c r="T10" s="32"/>
    </row>
    <row r="11" spans="1:20" x14ac:dyDescent="0.2">
      <c r="A11" s="3"/>
      <c r="B11" s="13"/>
      <c r="C11" s="135"/>
      <c r="D11" s="19"/>
      <c r="E11" s="14"/>
      <c r="F11" s="98"/>
      <c r="G11" s="148"/>
      <c r="H11" s="149"/>
      <c r="I11" s="149"/>
      <c r="J11" s="15"/>
      <c r="K11" s="15"/>
      <c r="L11" s="54"/>
      <c r="M11" s="16"/>
      <c r="N11" s="16"/>
      <c r="O11" s="16"/>
      <c r="P11" s="16"/>
      <c r="Q11" s="69"/>
      <c r="R11" s="35"/>
      <c r="S11" s="35"/>
      <c r="T11" s="32"/>
    </row>
    <row r="12" spans="1:20" x14ac:dyDescent="0.2">
      <c r="A12" s="3"/>
      <c r="B12" s="13"/>
      <c r="C12" s="135"/>
      <c r="D12" s="20" t="s">
        <v>4</v>
      </c>
      <c r="E12" s="14" t="s">
        <v>0</v>
      </c>
      <c r="F12" s="98"/>
      <c r="G12" s="148"/>
      <c r="H12" s="149"/>
      <c r="I12" s="149"/>
      <c r="J12" s="15"/>
      <c r="K12" s="15"/>
      <c r="L12" s="54"/>
      <c r="M12" s="16"/>
      <c r="N12" s="16"/>
      <c r="O12" s="16"/>
      <c r="P12" s="16"/>
      <c r="Q12" s="69"/>
      <c r="R12" s="35"/>
      <c r="S12" s="35"/>
      <c r="T12" s="32"/>
    </row>
    <row r="13" spans="1:20" x14ac:dyDescent="0.2">
      <c r="A13" s="3"/>
      <c r="B13" s="13" t="s">
        <v>351</v>
      </c>
      <c r="C13" s="135"/>
      <c r="D13" s="19" t="s">
        <v>226</v>
      </c>
      <c r="E13" s="118" t="s">
        <v>505</v>
      </c>
      <c r="F13" s="98">
        <v>208</v>
      </c>
      <c r="G13" s="148">
        <f>ROUNDUP(F13*(1+$O$3),1)</f>
        <v>212.2</v>
      </c>
      <c r="H13" s="149" t="s">
        <v>87</v>
      </c>
      <c r="I13" s="15">
        <f>IF(H13="No",G13,IF(H13="Yes",G13*1.1,"Error"))</f>
        <v>212.2</v>
      </c>
      <c r="J13" s="226">
        <f>ROUNDUP(I13,0)</f>
        <v>213</v>
      </c>
      <c r="K13" s="15" t="s">
        <v>497</v>
      </c>
      <c r="L13" s="55"/>
      <c r="M13" s="21"/>
      <c r="N13" s="16"/>
      <c r="O13" s="16"/>
      <c r="P13" s="26"/>
      <c r="Q13" s="69"/>
      <c r="R13" s="35"/>
      <c r="S13" s="35"/>
      <c r="T13" s="32"/>
    </row>
    <row r="14" spans="1:20" x14ac:dyDescent="0.2">
      <c r="A14" s="3"/>
      <c r="B14" s="13" t="s">
        <v>351</v>
      </c>
      <c r="C14" s="135"/>
      <c r="D14" s="19" t="s">
        <v>226</v>
      </c>
      <c r="E14" s="118" t="s">
        <v>506</v>
      </c>
      <c r="F14" s="98">
        <v>112</v>
      </c>
      <c r="G14" s="148">
        <f t="shared" ref="G14:G16" si="0">ROUNDUP(F14*(1+$O$3),1)</f>
        <v>114.3</v>
      </c>
      <c r="H14" s="149" t="s">
        <v>87</v>
      </c>
      <c r="I14" s="15">
        <f>IF(H14="No",G14,IF(H14="Yes",G14*1.1,"Error"))</f>
        <v>114.3</v>
      </c>
      <c r="J14" s="226">
        <f>ROUNDUP(I14,0)</f>
        <v>115</v>
      </c>
      <c r="K14" s="15" t="s">
        <v>497</v>
      </c>
      <c r="L14" s="55"/>
      <c r="M14" s="21"/>
      <c r="N14" s="16"/>
      <c r="O14" s="16"/>
      <c r="P14" s="26"/>
      <c r="Q14" s="69"/>
      <c r="R14" s="35"/>
      <c r="S14" s="35"/>
      <c r="T14" s="32"/>
    </row>
    <row r="15" spans="1:20" x14ac:dyDescent="0.2">
      <c r="A15" s="3"/>
      <c r="B15" s="13" t="s">
        <v>352</v>
      </c>
      <c r="C15" s="135"/>
      <c r="D15" s="19" t="s">
        <v>226</v>
      </c>
      <c r="E15" s="118" t="s">
        <v>507</v>
      </c>
      <c r="F15" s="98">
        <v>200</v>
      </c>
      <c r="G15" s="148">
        <f t="shared" si="0"/>
        <v>204</v>
      </c>
      <c r="H15" s="149" t="s">
        <v>87</v>
      </c>
      <c r="I15" s="15">
        <f>IF(H15="No",G15,IF(H15="Yes",G15*1.1,"Error"))</f>
        <v>204</v>
      </c>
      <c r="J15" s="226">
        <f>ROUNDUP(I15,0)</f>
        <v>204</v>
      </c>
      <c r="K15" s="15" t="s">
        <v>604</v>
      </c>
      <c r="L15" s="55"/>
      <c r="M15" s="21"/>
      <c r="N15" s="16"/>
      <c r="O15" s="16"/>
      <c r="P15" s="26"/>
      <c r="Q15" s="69"/>
      <c r="R15" s="35"/>
      <c r="S15" s="35"/>
      <c r="T15" s="32"/>
    </row>
    <row r="16" spans="1:20" x14ac:dyDescent="0.2">
      <c r="A16" s="3"/>
      <c r="B16" s="13" t="s">
        <v>352</v>
      </c>
      <c r="C16" s="135"/>
      <c r="D16" s="19" t="s">
        <v>226</v>
      </c>
      <c r="E16" s="118" t="s">
        <v>508</v>
      </c>
      <c r="F16" s="98">
        <v>100</v>
      </c>
      <c r="G16" s="148">
        <f t="shared" si="0"/>
        <v>102</v>
      </c>
      <c r="H16" s="149" t="s">
        <v>87</v>
      </c>
      <c r="I16" s="15">
        <f>IF(H16="No",G16,IF(H16="Yes",G16*1.1,"Error"))</f>
        <v>102</v>
      </c>
      <c r="J16" s="226">
        <f>ROUNDUP(I16,0)</f>
        <v>102</v>
      </c>
      <c r="K16" s="15" t="s">
        <v>604</v>
      </c>
      <c r="L16" s="55"/>
      <c r="M16" s="21"/>
      <c r="N16" s="16"/>
      <c r="O16" s="16"/>
      <c r="P16" s="26"/>
      <c r="Q16" s="69"/>
      <c r="R16" s="35"/>
      <c r="S16" s="35"/>
      <c r="T16" s="32"/>
    </row>
    <row r="17" spans="1:20" x14ac:dyDescent="0.2">
      <c r="A17" s="3"/>
      <c r="B17" s="13"/>
      <c r="C17" s="135"/>
      <c r="D17" s="19"/>
      <c r="E17" s="14"/>
      <c r="F17" s="98"/>
      <c r="G17" s="148"/>
      <c r="H17" s="149"/>
      <c r="I17" s="149"/>
      <c r="J17" s="15"/>
      <c r="K17" s="15"/>
      <c r="L17" s="55"/>
      <c r="M17" s="21"/>
      <c r="N17" s="16"/>
      <c r="O17" s="16"/>
      <c r="P17" s="26"/>
      <c r="Q17" s="69"/>
      <c r="R17" s="35"/>
      <c r="S17" s="35"/>
      <c r="T17" s="32"/>
    </row>
    <row r="18" spans="1:20" x14ac:dyDescent="0.2">
      <c r="A18" s="3"/>
      <c r="B18" s="13"/>
      <c r="C18" s="135"/>
      <c r="D18" s="19"/>
      <c r="E18" s="14"/>
      <c r="F18" s="98"/>
      <c r="G18" s="148"/>
      <c r="H18" s="149"/>
      <c r="I18" s="149"/>
      <c r="J18" s="15"/>
      <c r="K18" s="15"/>
      <c r="L18" s="55"/>
      <c r="M18" s="21"/>
      <c r="N18" s="16"/>
      <c r="O18" s="16"/>
      <c r="P18" s="26"/>
      <c r="Q18" s="69"/>
      <c r="R18" s="35"/>
      <c r="S18" s="35"/>
      <c r="T18" s="32"/>
    </row>
    <row r="19" spans="1:20" x14ac:dyDescent="0.2">
      <c r="A19" s="3"/>
      <c r="B19" s="13"/>
      <c r="C19" s="135"/>
      <c r="D19" s="20" t="s">
        <v>501</v>
      </c>
      <c r="E19" s="14"/>
      <c r="F19" s="98"/>
      <c r="G19" s="148"/>
      <c r="H19" s="149"/>
      <c r="I19" s="149"/>
      <c r="J19" s="15"/>
      <c r="K19" s="15"/>
      <c r="L19" s="55"/>
      <c r="M19" s="21"/>
      <c r="N19" s="16"/>
      <c r="O19" s="16"/>
      <c r="P19" s="26"/>
      <c r="Q19" s="69"/>
      <c r="R19" s="35"/>
      <c r="S19" s="35"/>
      <c r="T19" s="32"/>
    </row>
    <row r="20" spans="1:20" x14ac:dyDescent="0.2">
      <c r="A20" s="3"/>
      <c r="B20" s="13" t="s">
        <v>459</v>
      </c>
      <c r="C20" s="135"/>
      <c r="D20" s="145" t="s">
        <v>502</v>
      </c>
      <c r="E20" s="14"/>
      <c r="F20" s="98">
        <v>79</v>
      </c>
      <c r="G20" s="148">
        <f t="shared" ref="G20" si="1">ROUNDUP(F20*(1+$O$3),1)</f>
        <v>80.599999999999994</v>
      </c>
      <c r="H20" s="149" t="s">
        <v>87</v>
      </c>
      <c r="I20" s="149"/>
      <c r="J20" s="15">
        <f>IF(H20="No",G20,IF(H20="Yes",G20*1.1,"Error"))</f>
        <v>80.599999999999994</v>
      </c>
      <c r="K20" s="15" t="s">
        <v>497</v>
      </c>
      <c r="L20" s="55"/>
      <c r="M20" s="21"/>
      <c r="N20" s="16"/>
      <c r="O20" s="16"/>
      <c r="P20" s="26"/>
      <c r="Q20" s="69"/>
      <c r="R20" s="35"/>
      <c r="S20" s="35"/>
      <c r="T20" s="32"/>
    </row>
    <row r="21" spans="1:20" x14ac:dyDescent="0.2">
      <c r="A21" s="3"/>
      <c r="B21" s="13" t="s">
        <v>459</v>
      </c>
      <c r="C21" s="135"/>
      <c r="D21" s="145" t="s">
        <v>503</v>
      </c>
      <c r="E21" s="14"/>
      <c r="F21" s="98" t="s">
        <v>504</v>
      </c>
      <c r="G21" s="153" t="s">
        <v>504</v>
      </c>
      <c r="H21" s="149"/>
      <c r="I21" s="149"/>
      <c r="J21" s="28" t="s">
        <v>504</v>
      </c>
      <c r="K21" s="15" t="s">
        <v>497</v>
      </c>
      <c r="L21" s="55"/>
      <c r="M21" s="21"/>
      <c r="N21" s="16"/>
      <c r="O21" s="16"/>
      <c r="P21" s="26"/>
      <c r="Q21" s="69"/>
      <c r="R21" s="35"/>
      <c r="S21" s="35"/>
      <c r="T21" s="32"/>
    </row>
    <row r="22" spans="1:20" x14ac:dyDescent="0.2">
      <c r="A22" s="3"/>
      <c r="B22" s="13"/>
      <c r="C22" s="135"/>
      <c r="D22" s="19"/>
      <c r="E22" s="14"/>
      <c r="F22" s="98"/>
      <c r="G22" s="148"/>
      <c r="H22" s="149"/>
      <c r="I22" s="149"/>
      <c r="J22" s="15"/>
      <c r="K22" s="15"/>
      <c r="L22" s="55"/>
      <c r="M22" s="21"/>
      <c r="N22" s="16"/>
      <c r="O22" s="16"/>
      <c r="P22" s="26"/>
      <c r="Q22" s="69"/>
      <c r="R22" s="35"/>
      <c r="S22" s="35"/>
      <c r="T22" s="32"/>
    </row>
    <row r="23" spans="1:20" x14ac:dyDescent="0.2">
      <c r="A23" s="3"/>
      <c r="B23" s="13"/>
      <c r="C23" s="135"/>
      <c r="D23" s="20" t="s">
        <v>303</v>
      </c>
      <c r="E23" s="14"/>
      <c r="F23" s="98"/>
      <c r="G23" s="148"/>
      <c r="H23" s="149"/>
      <c r="I23" s="149"/>
      <c r="J23" s="15"/>
      <c r="K23" s="15"/>
      <c r="L23" s="55"/>
      <c r="M23" s="21"/>
      <c r="N23" s="16"/>
      <c r="O23" s="16"/>
      <c r="P23" s="16"/>
      <c r="Q23" s="69"/>
      <c r="R23" s="35"/>
      <c r="S23" s="35"/>
      <c r="T23" s="32"/>
    </row>
    <row r="24" spans="1:20" x14ac:dyDescent="0.2">
      <c r="A24" s="3"/>
      <c r="B24" s="13" t="s">
        <v>390</v>
      </c>
      <c r="C24" s="135"/>
      <c r="D24" s="19" t="s">
        <v>226</v>
      </c>
      <c r="E24" s="14" t="s">
        <v>327</v>
      </c>
      <c r="F24" s="146" t="s">
        <v>509</v>
      </c>
      <c r="G24" s="152" t="s">
        <v>509</v>
      </c>
      <c r="H24" s="150" t="s">
        <v>510</v>
      </c>
      <c r="I24" s="150"/>
      <c r="J24" s="15" t="s">
        <v>509</v>
      </c>
      <c r="K24" s="15" t="s">
        <v>497</v>
      </c>
      <c r="L24" s="55"/>
      <c r="M24" s="21"/>
      <c r="N24" s="16"/>
      <c r="O24" s="16"/>
      <c r="P24" s="16"/>
      <c r="Q24" s="69"/>
      <c r="R24" s="35"/>
      <c r="S24" s="35"/>
      <c r="T24" s="32"/>
    </row>
    <row r="25" spans="1:20" x14ac:dyDescent="0.2">
      <c r="A25" s="3"/>
      <c r="B25" s="13" t="s">
        <v>390</v>
      </c>
      <c r="C25" s="135"/>
      <c r="D25" s="19" t="s">
        <v>226</v>
      </c>
      <c r="E25" s="118" t="s">
        <v>511</v>
      </c>
      <c r="F25" s="98">
        <v>41</v>
      </c>
      <c r="G25" s="148">
        <f t="shared" ref="G25:G43" si="2">ROUNDUP(F25*(1+$O$3),1)</f>
        <v>41.9</v>
      </c>
      <c r="H25" s="150" t="s">
        <v>88</v>
      </c>
      <c r="I25" s="15">
        <f>IF(H25="No",G25,IF(H25="Yes",G25*1.1,"Error"))</f>
        <v>46.09</v>
      </c>
      <c r="J25" s="226">
        <f>ROUNDUP(I25,0)</f>
        <v>47</v>
      </c>
      <c r="K25" s="15" t="s">
        <v>497</v>
      </c>
      <c r="L25" s="55"/>
      <c r="M25" s="21"/>
      <c r="N25" s="16"/>
      <c r="O25" s="16"/>
      <c r="P25" s="16"/>
      <c r="Q25" s="69"/>
      <c r="R25" s="35"/>
      <c r="S25" s="35"/>
      <c r="T25" s="32"/>
    </row>
    <row r="26" spans="1:20" x14ac:dyDescent="0.2">
      <c r="A26" s="3"/>
      <c r="B26" s="13"/>
      <c r="C26" s="135"/>
      <c r="D26" s="19"/>
      <c r="E26" s="118" t="s">
        <v>512</v>
      </c>
      <c r="F26" s="98">
        <v>92</v>
      </c>
      <c r="G26" s="148">
        <f t="shared" si="2"/>
        <v>93.899999999999991</v>
      </c>
      <c r="H26" s="150" t="s">
        <v>88</v>
      </c>
      <c r="I26" s="15">
        <f>IF(H26="No",G26,IF(H26="Yes",G26*1.1,"Error"))</f>
        <v>103.28999999999999</v>
      </c>
      <c r="J26" s="226">
        <f>ROUNDUP(I26,0)</f>
        <v>104</v>
      </c>
      <c r="K26" s="15" t="s">
        <v>497</v>
      </c>
      <c r="L26" s="55"/>
      <c r="M26" s="21"/>
      <c r="N26" s="16"/>
      <c r="O26" s="16"/>
      <c r="P26" s="16"/>
      <c r="Q26" s="69"/>
      <c r="R26" s="35"/>
      <c r="S26" s="35"/>
      <c r="T26" s="32"/>
    </row>
    <row r="27" spans="1:20" x14ac:dyDescent="0.2">
      <c r="A27" s="3"/>
      <c r="B27" s="13" t="s">
        <v>390</v>
      </c>
      <c r="C27" s="135"/>
      <c r="D27" s="19" t="s">
        <v>226</v>
      </c>
      <c r="E27" s="118" t="s">
        <v>513</v>
      </c>
      <c r="F27" s="98">
        <v>66</v>
      </c>
      <c r="G27" s="148">
        <f t="shared" si="2"/>
        <v>67.399999999999991</v>
      </c>
      <c r="H27" s="150" t="s">
        <v>88</v>
      </c>
      <c r="I27" s="15">
        <f>IF(H27="No",G27,IF(H27="Yes",G27*1.1,"Error"))</f>
        <v>74.14</v>
      </c>
      <c r="J27" s="226">
        <f>ROUNDUP(I27,0)</f>
        <v>75</v>
      </c>
      <c r="K27" s="15" t="s">
        <v>497</v>
      </c>
      <c r="L27" s="55"/>
      <c r="M27" s="21"/>
      <c r="N27" s="16"/>
      <c r="O27" s="16"/>
      <c r="P27" s="16"/>
      <c r="Q27" s="69"/>
      <c r="R27" s="35"/>
      <c r="S27" s="35"/>
      <c r="T27" s="32"/>
    </row>
    <row r="28" spans="1:20" x14ac:dyDescent="0.2">
      <c r="A28" s="3"/>
      <c r="B28" s="13"/>
      <c r="C28" s="135"/>
      <c r="D28" s="19"/>
      <c r="E28" s="118" t="s">
        <v>514</v>
      </c>
      <c r="F28" s="98">
        <v>130</v>
      </c>
      <c r="G28" s="148">
        <f t="shared" si="2"/>
        <v>132.6</v>
      </c>
      <c r="H28" s="150" t="s">
        <v>88</v>
      </c>
      <c r="I28" s="15">
        <f>IF(H28="No",G28,IF(H28="Yes",G28*1.1,"Error"))</f>
        <v>145.86000000000001</v>
      </c>
      <c r="J28" s="226">
        <f>ROUNDUP(I28,0)</f>
        <v>146</v>
      </c>
      <c r="K28" s="15" t="s">
        <v>497</v>
      </c>
      <c r="L28" s="55"/>
      <c r="M28" s="21"/>
      <c r="N28" s="16"/>
      <c r="O28" s="16"/>
      <c r="P28" s="16"/>
      <c r="Q28" s="69"/>
      <c r="R28" s="35"/>
      <c r="S28" s="35"/>
      <c r="T28" s="32"/>
    </row>
    <row r="29" spans="1:20" x14ac:dyDescent="0.2">
      <c r="A29" s="3"/>
      <c r="B29" s="13" t="s">
        <v>390</v>
      </c>
      <c r="C29" s="135"/>
      <c r="D29" s="19" t="s">
        <v>226</v>
      </c>
      <c r="E29" s="118" t="s">
        <v>515</v>
      </c>
      <c r="F29" s="146" t="s">
        <v>509</v>
      </c>
      <c r="G29" s="152" t="s">
        <v>509</v>
      </c>
      <c r="H29" s="150" t="s">
        <v>510</v>
      </c>
      <c r="I29" s="150"/>
      <c r="J29" s="15" t="s">
        <v>509</v>
      </c>
      <c r="K29" s="15" t="s">
        <v>497</v>
      </c>
      <c r="L29" s="55"/>
      <c r="M29" s="21"/>
      <c r="N29" s="16"/>
      <c r="O29" s="16"/>
      <c r="P29" s="16"/>
      <c r="Q29" s="69"/>
      <c r="R29" s="35"/>
      <c r="S29" s="35"/>
      <c r="T29" s="32"/>
    </row>
    <row r="30" spans="1:20" x14ac:dyDescent="0.2">
      <c r="A30" s="3"/>
      <c r="B30" s="13"/>
      <c r="C30" s="135"/>
      <c r="D30" s="19"/>
      <c r="E30" s="118" t="s">
        <v>516</v>
      </c>
      <c r="F30" s="98">
        <v>26</v>
      </c>
      <c r="G30" s="148">
        <f t="shared" si="2"/>
        <v>26.6</v>
      </c>
      <c r="H30" s="150" t="s">
        <v>87</v>
      </c>
      <c r="I30" s="15">
        <f>IF(H30="No",G30,IF(H30="Yes",G30*1.1,"Error"))</f>
        <v>26.6</v>
      </c>
      <c r="J30" s="226">
        <f>ROUNDUP(I30,0)</f>
        <v>27</v>
      </c>
      <c r="K30" s="15" t="s">
        <v>497</v>
      </c>
      <c r="L30" s="55"/>
      <c r="M30" s="21"/>
      <c r="N30" s="16"/>
      <c r="O30" s="16"/>
      <c r="P30" s="16"/>
      <c r="Q30" s="69"/>
      <c r="R30" s="35"/>
      <c r="S30" s="35"/>
      <c r="T30" s="32"/>
    </row>
    <row r="31" spans="1:20" x14ac:dyDescent="0.2">
      <c r="A31" s="3"/>
      <c r="B31" s="13" t="s">
        <v>390</v>
      </c>
      <c r="C31" s="135"/>
      <c r="D31" s="19" t="s">
        <v>226</v>
      </c>
      <c r="E31" s="118" t="s">
        <v>517</v>
      </c>
      <c r="F31" s="98">
        <v>26</v>
      </c>
      <c r="G31" s="148">
        <f t="shared" si="2"/>
        <v>26.6</v>
      </c>
      <c r="H31" s="150" t="s">
        <v>88</v>
      </c>
      <c r="I31" s="15">
        <f>IF(H31="No",G31,IF(H31="Yes",G31*1.1,"Error"))</f>
        <v>29.260000000000005</v>
      </c>
      <c r="J31" s="226">
        <f>ROUNDUP(I31,0)</f>
        <v>30</v>
      </c>
      <c r="K31" s="15" t="s">
        <v>497</v>
      </c>
      <c r="L31" s="55"/>
      <c r="M31" s="21"/>
      <c r="N31" s="16"/>
      <c r="O31" s="16"/>
      <c r="P31" s="16"/>
      <c r="Q31" s="69"/>
      <c r="R31" s="35"/>
      <c r="S31" s="35"/>
      <c r="T31" s="32"/>
    </row>
    <row r="32" spans="1:20" x14ac:dyDescent="0.2">
      <c r="A32" s="3"/>
      <c r="B32" s="13"/>
      <c r="C32" s="135"/>
      <c r="D32" s="19"/>
      <c r="E32" s="118" t="s">
        <v>518</v>
      </c>
      <c r="F32" s="98">
        <v>52</v>
      </c>
      <c r="G32" s="148">
        <f t="shared" si="2"/>
        <v>53.1</v>
      </c>
      <c r="H32" s="150" t="s">
        <v>88</v>
      </c>
      <c r="I32" s="15">
        <f>IF(H32="No",G32,IF(H32="Yes",G32*1.1,"Error"))</f>
        <v>58.410000000000004</v>
      </c>
      <c r="J32" s="226">
        <f>ROUNDUP(I32,0)</f>
        <v>59</v>
      </c>
      <c r="K32" s="15" t="s">
        <v>497</v>
      </c>
      <c r="L32" s="55"/>
      <c r="M32" s="21"/>
      <c r="N32" s="16"/>
      <c r="O32" s="16"/>
      <c r="P32" s="16"/>
      <c r="Q32" s="69"/>
      <c r="R32" s="35"/>
      <c r="S32" s="35"/>
      <c r="T32" s="32"/>
    </row>
    <row r="33" spans="1:20" x14ac:dyDescent="0.2">
      <c r="A33" s="3"/>
      <c r="B33" s="13" t="s">
        <v>390</v>
      </c>
      <c r="C33" s="135"/>
      <c r="D33" s="19" t="s">
        <v>226</v>
      </c>
      <c r="E33" s="14" t="s">
        <v>328</v>
      </c>
      <c r="F33" s="146" t="s">
        <v>509</v>
      </c>
      <c r="G33" s="152" t="s">
        <v>509</v>
      </c>
      <c r="H33" s="150" t="s">
        <v>510</v>
      </c>
      <c r="I33" s="150"/>
      <c r="J33" s="15" t="s">
        <v>509</v>
      </c>
      <c r="K33" s="15" t="s">
        <v>497</v>
      </c>
      <c r="L33" s="55"/>
      <c r="M33" s="21"/>
      <c r="N33" s="16"/>
      <c r="O33" s="16"/>
      <c r="P33" s="16"/>
      <c r="Q33" s="69"/>
      <c r="R33" s="35"/>
      <c r="S33" s="35"/>
      <c r="T33" s="32"/>
    </row>
    <row r="34" spans="1:20" x14ac:dyDescent="0.2">
      <c r="A34" s="3"/>
      <c r="B34" s="13" t="s">
        <v>390</v>
      </c>
      <c r="C34" s="135"/>
      <c r="D34" s="19" t="s">
        <v>226</v>
      </c>
      <c r="E34" s="118" t="s">
        <v>519</v>
      </c>
      <c r="F34" s="98">
        <v>9</v>
      </c>
      <c r="G34" s="148">
        <f t="shared" si="2"/>
        <v>9.1999999999999993</v>
      </c>
      <c r="H34" s="150" t="s">
        <v>88</v>
      </c>
      <c r="I34" s="15">
        <f>IF(H34="No",G34,IF(H34="Yes",G34*1.1,"Error"))</f>
        <v>10.119999999999999</v>
      </c>
      <c r="J34" s="226">
        <f>ROUNDUP(I34,0)</f>
        <v>11</v>
      </c>
      <c r="K34" s="15" t="s">
        <v>497</v>
      </c>
      <c r="L34" s="55"/>
      <c r="M34" s="21"/>
      <c r="N34" s="16"/>
      <c r="O34" s="16"/>
      <c r="P34" s="16"/>
      <c r="Q34" s="69"/>
      <c r="R34" s="35"/>
      <c r="S34" s="35"/>
      <c r="T34" s="32"/>
    </row>
    <row r="35" spans="1:20" x14ac:dyDescent="0.2">
      <c r="A35" s="3"/>
      <c r="B35" s="13"/>
      <c r="C35" s="135"/>
      <c r="D35" s="19"/>
      <c r="E35" s="118" t="s">
        <v>520</v>
      </c>
      <c r="F35" s="98">
        <v>15</v>
      </c>
      <c r="G35" s="148">
        <f t="shared" si="2"/>
        <v>15.3</v>
      </c>
      <c r="H35" s="150" t="s">
        <v>88</v>
      </c>
      <c r="I35" s="15">
        <f>IF(H35="No",G35,IF(H35="Yes",G35*1.1,"Error"))</f>
        <v>16.830000000000002</v>
      </c>
      <c r="J35" s="226">
        <f>ROUNDUP(I35,0)</f>
        <v>17</v>
      </c>
      <c r="K35" s="15" t="s">
        <v>497</v>
      </c>
      <c r="L35" s="55"/>
      <c r="M35" s="21"/>
      <c r="N35" s="16"/>
      <c r="O35" s="16"/>
      <c r="P35" s="16"/>
      <c r="Q35" s="69"/>
      <c r="R35" s="35"/>
      <c r="S35" s="35"/>
      <c r="T35" s="32"/>
    </row>
    <row r="36" spans="1:20" x14ac:dyDescent="0.2">
      <c r="A36" s="3"/>
      <c r="B36" s="13" t="s">
        <v>390</v>
      </c>
      <c r="C36" s="135"/>
      <c r="D36" s="19" t="s">
        <v>226</v>
      </c>
      <c r="E36" s="118" t="s">
        <v>521</v>
      </c>
      <c r="F36" s="146" t="s">
        <v>509</v>
      </c>
      <c r="G36" s="152" t="s">
        <v>509</v>
      </c>
      <c r="H36" s="150" t="s">
        <v>510</v>
      </c>
      <c r="I36" s="150"/>
      <c r="J36" s="15" t="s">
        <v>509</v>
      </c>
      <c r="K36" s="15" t="s">
        <v>497</v>
      </c>
      <c r="L36" s="55"/>
      <c r="M36" s="21"/>
      <c r="N36" s="16"/>
      <c r="O36" s="16"/>
      <c r="P36" s="16"/>
      <c r="Q36" s="69"/>
      <c r="R36" s="35"/>
      <c r="S36" s="35"/>
      <c r="T36" s="32"/>
    </row>
    <row r="37" spans="1:20" x14ac:dyDescent="0.2">
      <c r="A37" s="3"/>
      <c r="B37" s="13"/>
      <c r="C37" s="135"/>
      <c r="D37" s="19"/>
      <c r="E37" s="118" t="s">
        <v>522</v>
      </c>
      <c r="F37" s="98">
        <v>26</v>
      </c>
      <c r="G37" s="148">
        <f t="shared" si="2"/>
        <v>26.6</v>
      </c>
      <c r="H37" s="150" t="s">
        <v>87</v>
      </c>
      <c r="I37" s="15">
        <f t="shared" ref="I37:I43" si="3">IF(H37="No",G37,IF(H37="Yes",G37*1.1,"Error"))</f>
        <v>26.6</v>
      </c>
      <c r="J37" s="226">
        <f t="shared" ref="J37:J43" si="4">ROUNDUP(I37,0)</f>
        <v>27</v>
      </c>
      <c r="K37" s="15" t="s">
        <v>497</v>
      </c>
      <c r="L37" s="55"/>
      <c r="M37" s="21"/>
      <c r="N37" s="16"/>
      <c r="O37" s="16"/>
      <c r="P37" s="16"/>
      <c r="Q37" s="69"/>
      <c r="R37" s="35"/>
      <c r="S37" s="35"/>
      <c r="T37" s="32"/>
    </row>
    <row r="38" spans="1:20" x14ac:dyDescent="0.2">
      <c r="A38" s="3"/>
      <c r="B38" s="13" t="s">
        <v>390</v>
      </c>
      <c r="C38" s="135"/>
      <c r="D38" s="19" t="s">
        <v>226</v>
      </c>
      <c r="E38" s="118" t="s">
        <v>523</v>
      </c>
      <c r="F38" s="98">
        <v>26</v>
      </c>
      <c r="G38" s="148">
        <f t="shared" si="2"/>
        <v>26.6</v>
      </c>
      <c r="H38" s="150" t="s">
        <v>88</v>
      </c>
      <c r="I38" s="15">
        <f t="shared" si="3"/>
        <v>29.260000000000005</v>
      </c>
      <c r="J38" s="226">
        <f t="shared" si="4"/>
        <v>30</v>
      </c>
      <c r="K38" s="15" t="s">
        <v>497</v>
      </c>
      <c r="L38" s="55"/>
      <c r="M38" s="21"/>
      <c r="N38" s="16"/>
      <c r="O38" s="16"/>
      <c r="P38" s="16"/>
      <c r="Q38" s="69"/>
      <c r="R38" s="35"/>
      <c r="S38" s="35"/>
      <c r="T38" s="32"/>
    </row>
    <row r="39" spans="1:20" x14ac:dyDescent="0.2">
      <c r="A39" s="3"/>
      <c r="B39" s="13"/>
      <c r="C39" s="135"/>
      <c r="D39" s="19"/>
      <c r="E39" s="118" t="s">
        <v>524</v>
      </c>
      <c r="F39" s="98">
        <v>52</v>
      </c>
      <c r="G39" s="148">
        <f t="shared" si="2"/>
        <v>53.1</v>
      </c>
      <c r="H39" s="150" t="s">
        <v>88</v>
      </c>
      <c r="I39" s="15">
        <f t="shared" si="3"/>
        <v>58.410000000000004</v>
      </c>
      <c r="J39" s="226">
        <f t="shared" si="4"/>
        <v>59</v>
      </c>
      <c r="K39" s="15" t="s">
        <v>497</v>
      </c>
      <c r="L39" s="55"/>
      <c r="M39" s="21"/>
      <c r="N39" s="16"/>
      <c r="O39" s="16"/>
      <c r="P39" s="16"/>
      <c r="Q39" s="69"/>
      <c r="R39" s="35"/>
      <c r="S39" s="35"/>
      <c r="T39" s="32"/>
    </row>
    <row r="40" spans="1:20" x14ac:dyDescent="0.2">
      <c r="A40" s="3"/>
      <c r="B40" s="13" t="s">
        <v>390</v>
      </c>
      <c r="C40" s="135"/>
      <c r="D40" s="19" t="s">
        <v>226</v>
      </c>
      <c r="E40" s="118" t="s">
        <v>525</v>
      </c>
      <c r="F40" s="98">
        <v>15</v>
      </c>
      <c r="G40" s="148">
        <f t="shared" si="2"/>
        <v>15.3</v>
      </c>
      <c r="H40" s="150" t="s">
        <v>88</v>
      </c>
      <c r="I40" s="15">
        <f t="shared" si="3"/>
        <v>16.830000000000002</v>
      </c>
      <c r="J40" s="226">
        <f t="shared" si="4"/>
        <v>17</v>
      </c>
      <c r="K40" s="15" t="s">
        <v>497</v>
      </c>
      <c r="L40" s="55"/>
      <c r="M40" s="21"/>
      <c r="N40" s="16"/>
      <c r="O40" s="16"/>
      <c r="P40" s="16"/>
      <c r="Q40" s="69"/>
      <c r="R40" s="35"/>
      <c r="S40" s="35"/>
      <c r="T40" s="32"/>
    </row>
    <row r="41" spans="1:20" x14ac:dyDescent="0.2">
      <c r="A41" s="3"/>
      <c r="B41" s="13"/>
      <c r="C41" s="135"/>
      <c r="D41" s="19"/>
      <c r="E41" s="118" t="s">
        <v>526</v>
      </c>
      <c r="F41" s="98">
        <v>24</v>
      </c>
      <c r="G41" s="148">
        <f t="shared" si="2"/>
        <v>24.5</v>
      </c>
      <c r="H41" s="150" t="s">
        <v>88</v>
      </c>
      <c r="I41" s="15">
        <f t="shared" si="3"/>
        <v>26.950000000000003</v>
      </c>
      <c r="J41" s="226">
        <f t="shared" si="4"/>
        <v>27</v>
      </c>
      <c r="K41" s="15" t="s">
        <v>497</v>
      </c>
      <c r="L41" s="55"/>
      <c r="M41" s="21"/>
      <c r="N41" s="16"/>
      <c r="O41" s="16"/>
      <c r="P41" s="16"/>
      <c r="Q41" s="69"/>
      <c r="R41" s="35"/>
      <c r="S41" s="35"/>
      <c r="T41" s="32"/>
    </row>
    <row r="42" spans="1:20" x14ac:dyDescent="0.2">
      <c r="A42" s="3"/>
      <c r="B42" s="13" t="s">
        <v>390</v>
      </c>
      <c r="C42" s="135"/>
      <c r="D42" s="19" t="s">
        <v>226</v>
      </c>
      <c r="E42" s="118" t="s">
        <v>527</v>
      </c>
      <c r="F42" s="98">
        <v>41</v>
      </c>
      <c r="G42" s="148">
        <f t="shared" si="2"/>
        <v>41.9</v>
      </c>
      <c r="H42" s="150" t="s">
        <v>88</v>
      </c>
      <c r="I42" s="15">
        <f t="shared" si="3"/>
        <v>46.09</v>
      </c>
      <c r="J42" s="226">
        <f t="shared" si="4"/>
        <v>47</v>
      </c>
      <c r="K42" s="15" t="s">
        <v>497</v>
      </c>
      <c r="L42" s="55"/>
      <c r="M42" s="21"/>
      <c r="N42" s="16"/>
      <c r="O42" s="16"/>
      <c r="P42" s="16"/>
      <c r="Q42" s="69"/>
      <c r="R42" s="35"/>
      <c r="S42" s="35"/>
      <c r="T42" s="32"/>
    </row>
    <row r="43" spans="1:20" x14ac:dyDescent="0.2">
      <c r="A43" s="3"/>
      <c r="B43" s="13"/>
      <c r="C43" s="135"/>
      <c r="D43" s="19"/>
      <c r="E43" s="118" t="s">
        <v>528</v>
      </c>
      <c r="F43" s="98">
        <v>77</v>
      </c>
      <c r="G43" s="148">
        <f t="shared" si="2"/>
        <v>78.599999999999994</v>
      </c>
      <c r="H43" s="150" t="s">
        <v>88</v>
      </c>
      <c r="I43" s="15">
        <f t="shared" si="3"/>
        <v>86.46</v>
      </c>
      <c r="J43" s="226">
        <f t="shared" si="4"/>
        <v>87</v>
      </c>
      <c r="K43" s="15" t="s">
        <v>497</v>
      </c>
      <c r="L43" s="55"/>
      <c r="M43" s="21"/>
      <c r="N43" s="16"/>
      <c r="O43" s="16"/>
      <c r="P43" s="16"/>
      <c r="Q43" s="69"/>
      <c r="R43" s="35"/>
      <c r="S43" s="35"/>
      <c r="T43" s="32"/>
    </row>
    <row r="44" spans="1:20" x14ac:dyDescent="0.2">
      <c r="A44" s="3"/>
      <c r="B44" s="13" t="s">
        <v>390</v>
      </c>
      <c r="C44" s="135"/>
      <c r="D44" s="19" t="s">
        <v>226</v>
      </c>
      <c r="E44" s="14" t="s">
        <v>329</v>
      </c>
      <c r="F44" s="146" t="s">
        <v>509</v>
      </c>
      <c r="G44" s="152" t="s">
        <v>509</v>
      </c>
      <c r="H44" s="150" t="s">
        <v>510</v>
      </c>
      <c r="I44" s="150"/>
      <c r="J44" s="15" t="s">
        <v>509</v>
      </c>
      <c r="K44" s="15" t="s">
        <v>497</v>
      </c>
      <c r="L44" s="55"/>
      <c r="M44" s="21"/>
      <c r="N44" s="16"/>
      <c r="O44" s="16"/>
      <c r="P44" s="16"/>
      <c r="Q44" s="69"/>
      <c r="R44" s="35"/>
      <c r="S44" s="35"/>
      <c r="T44" s="32"/>
    </row>
    <row r="45" spans="1:20" x14ac:dyDescent="0.2">
      <c r="A45" s="3"/>
      <c r="B45" s="13" t="s">
        <v>390</v>
      </c>
      <c r="C45" s="135"/>
      <c r="D45" s="19" t="s">
        <v>226</v>
      </c>
      <c r="E45" s="14" t="s">
        <v>348</v>
      </c>
      <c r="F45" s="117" t="s">
        <v>326</v>
      </c>
      <c r="G45" s="153" t="s">
        <v>326</v>
      </c>
      <c r="H45" s="150" t="s">
        <v>510</v>
      </c>
      <c r="I45" s="150"/>
      <c r="J45" s="28" t="s">
        <v>326</v>
      </c>
      <c r="K45" s="15" t="s">
        <v>497</v>
      </c>
      <c r="L45" s="55"/>
      <c r="M45" s="21"/>
      <c r="N45" s="16"/>
      <c r="O45" s="16"/>
      <c r="P45" s="16"/>
      <c r="Q45" s="69"/>
      <c r="R45" s="35"/>
      <c r="S45" s="35"/>
      <c r="T45" s="32"/>
    </row>
    <row r="46" spans="1:20" x14ac:dyDescent="0.2">
      <c r="A46" s="3"/>
      <c r="B46" s="13" t="s">
        <v>390</v>
      </c>
      <c r="C46" s="135"/>
      <c r="D46" s="19" t="s">
        <v>226</v>
      </c>
      <c r="E46" s="14" t="s">
        <v>330</v>
      </c>
      <c r="F46" s="146" t="s">
        <v>509</v>
      </c>
      <c r="G46" s="152" t="s">
        <v>509</v>
      </c>
      <c r="H46" s="150" t="s">
        <v>510</v>
      </c>
      <c r="I46" s="150"/>
      <c r="J46" s="15" t="s">
        <v>509</v>
      </c>
      <c r="K46" s="15" t="s">
        <v>497</v>
      </c>
      <c r="L46" s="55"/>
      <c r="M46" s="21"/>
      <c r="N46" s="16"/>
      <c r="O46" s="16"/>
      <c r="P46" s="16"/>
      <c r="Q46" s="69"/>
      <c r="R46" s="35"/>
      <c r="S46" s="35"/>
      <c r="T46" s="32"/>
    </row>
    <row r="47" spans="1:20" x14ac:dyDescent="0.2">
      <c r="A47" s="3"/>
      <c r="B47" s="13" t="s">
        <v>390</v>
      </c>
      <c r="C47" s="135"/>
      <c r="D47" s="19" t="s">
        <v>226</v>
      </c>
      <c r="E47" s="14" t="s">
        <v>331</v>
      </c>
      <c r="F47" s="117" t="s">
        <v>326</v>
      </c>
      <c r="G47" s="153" t="s">
        <v>326</v>
      </c>
      <c r="H47" s="150" t="s">
        <v>510</v>
      </c>
      <c r="I47" s="150"/>
      <c r="J47" s="28" t="s">
        <v>326</v>
      </c>
      <c r="K47" s="15" t="s">
        <v>497</v>
      </c>
      <c r="L47" s="55"/>
      <c r="M47" s="21"/>
      <c r="N47" s="16"/>
      <c r="O47" s="16"/>
      <c r="P47" s="16"/>
      <c r="Q47" s="69"/>
      <c r="R47" s="35"/>
      <c r="S47" s="35"/>
      <c r="T47" s="32"/>
    </row>
    <row r="48" spans="1:20" x14ac:dyDescent="0.2">
      <c r="A48" s="3"/>
      <c r="B48" s="13" t="s">
        <v>390</v>
      </c>
      <c r="C48" s="135"/>
      <c r="D48" s="19" t="s">
        <v>226</v>
      </c>
      <c r="E48" s="118" t="s">
        <v>529</v>
      </c>
      <c r="F48" s="98">
        <v>96</v>
      </c>
      <c r="G48" s="148">
        <f t="shared" ref="G48:G52" si="5">ROUNDUP(F48*(1+$O$3),1)</f>
        <v>98</v>
      </c>
      <c r="H48" s="150" t="s">
        <v>88</v>
      </c>
      <c r="I48" s="15">
        <f>IF(H48="No",G48,IF(H48="Yes",G48*1.1,"Error"))</f>
        <v>107.80000000000001</v>
      </c>
      <c r="J48" s="226">
        <f>ROUNDUP(I48,0)</f>
        <v>108</v>
      </c>
      <c r="K48" s="15" t="s">
        <v>497</v>
      </c>
      <c r="L48" s="55"/>
      <c r="M48" s="21"/>
      <c r="N48" s="16"/>
      <c r="O48" s="16"/>
      <c r="P48" s="16"/>
      <c r="Q48" s="69"/>
      <c r="R48" s="35"/>
      <c r="S48" s="35"/>
      <c r="T48" s="32"/>
    </row>
    <row r="49" spans="1:20" x14ac:dyDescent="0.2">
      <c r="A49" s="3"/>
      <c r="B49" s="13"/>
      <c r="C49" s="135"/>
      <c r="D49" s="19"/>
      <c r="E49" s="118" t="s">
        <v>531</v>
      </c>
      <c r="F49" s="117" t="s">
        <v>326</v>
      </c>
      <c r="G49" s="153" t="s">
        <v>326</v>
      </c>
      <c r="H49" s="150" t="s">
        <v>510</v>
      </c>
      <c r="I49" s="150"/>
      <c r="J49" s="28" t="s">
        <v>326</v>
      </c>
      <c r="K49" s="15" t="s">
        <v>497</v>
      </c>
      <c r="L49" s="55"/>
      <c r="M49" s="21"/>
      <c r="N49" s="16"/>
      <c r="O49" s="16"/>
      <c r="P49" s="16"/>
      <c r="Q49" s="69"/>
      <c r="R49" s="35"/>
      <c r="S49" s="35"/>
      <c r="T49" s="32"/>
    </row>
    <row r="50" spans="1:20" x14ac:dyDescent="0.2">
      <c r="A50" s="3"/>
      <c r="B50" s="13" t="s">
        <v>390</v>
      </c>
      <c r="C50" s="135"/>
      <c r="D50" s="19" t="s">
        <v>226</v>
      </c>
      <c r="E50" s="118" t="s">
        <v>257</v>
      </c>
      <c r="F50" s="98">
        <v>235</v>
      </c>
      <c r="G50" s="148">
        <f t="shared" si="5"/>
        <v>239.7</v>
      </c>
      <c r="H50" s="150" t="s">
        <v>88</v>
      </c>
      <c r="I50" s="15">
        <f>IF(H50="No",G50,IF(H50="Yes",G50*1.1,"Error"))</f>
        <v>263.67</v>
      </c>
      <c r="J50" s="226">
        <f>ROUNDUP(I50,0)</f>
        <v>264</v>
      </c>
      <c r="K50" s="15" t="s">
        <v>497</v>
      </c>
      <c r="L50" s="55"/>
      <c r="M50" s="21"/>
      <c r="N50" s="16"/>
      <c r="O50" s="16"/>
      <c r="P50" s="16"/>
      <c r="Q50" s="69"/>
      <c r="R50" s="35"/>
      <c r="S50" s="35"/>
      <c r="T50" s="32"/>
    </row>
    <row r="51" spans="1:20" x14ac:dyDescent="0.2">
      <c r="A51" s="3"/>
      <c r="B51" s="13"/>
      <c r="C51" s="135"/>
      <c r="D51" s="19"/>
      <c r="E51" s="118" t="s">
        <v>530</v>
      </c>
      <c r="F51" s="117" t="s">
        <v>326</v>
      </c>
      <c r="G51" s="153" t="s">
        <v>326</v>
      </c>
      <c r="H51" s="150" t="s">
        <v>510</v>
      </c>
      <c r="I51" s="150"/>
      <c r="J51" s="28" t="s">
        <v>326</v>
      </c>
      <c r="K51" s="15" t="s">
        <v>497</v>
      </c>
      <c r="L51" s="55"/>
      <c r="M51" s="21"/>
      <c r="N51" s="16"/>
      <c r="O51" s="16"/>
      <c r="P51" s="16"/>
      <c r="Q51" s="69"/>
      <c r="R51" s="35"/>
      <c r="S51" s="35"/>
      <c r="T51" s="32"/>
    </row>
    <row r="52" spans="1:20" x14ac:dyDescent="0.2">
      <c r="A52" s="3"/>
      <c r="B52" s="13" t="s">
        <v>128</v>
      </c>
      <c r="C52" s="135"/>
      <c r="D52" s="19" t="s">
        <v>258</v>
      </c>
      <c r="E52" s="118" t="s">
        <v>532</v>
      </c>
      <c r="F52" s="98">
        <v>23</v>
      </c>
      <c r="G52" s="148">
        <f t="shared" si="5"/>
        <v>23.5</v>
      </c>
      <c r="H52" s="150" t="s">
        <v>87</v>
      </c>
      <c r="I52" s="15">
        <f>IF(H52="No",G52,IF(H52="Yes",G52*1.1,"Error"))</f>
        <v>23.5</v>
      </c>
      <c r="J52" s="226">
        <f>ROUNDUP(I52,0)</f>
        <v>24</v>
      </c>
      <c r="K52" s="15" t="s">
        <v>497</v>
      </c>
      <c r="L52" s="55"/>
      <c r="M52" s="21"/>
      <c r="N52" s="16"/>
      <c r="O52" s="16"/>
      <c r="P52" s="16"/>
      <c r="Q52" s="69"/>
      <c r="R52" s="35"/>
      <c r="S52" s="35"/>
      <c r="T52" s="32"/>
    </row>
    <row r="53" spans="1:20" x14ac:dyDescent="0.2">
      <c r="A53" s="3"/>
      <c r="B53" s="13"/>
      <c r="C53" s="135"/>
      <c r="D53" s="19"/>
      <c r="E53" s="118" t="s">
        <v>533</v>
      </c>
      <c r="F53" s="117" t="s">
        <v>326</v>
      </c>
      <c r="G53" s="153" t="s">
        <v>326</v>
      </c>
      <c r="H53" s="150" t="s">
        <v>510</v>
      </c>
      <c r="I53" s="150"/>
      <c r="J53" s="28" t="s">
        <v>326</v>
      </c>
      <c r="K53" s="15" t="s">
        <v>497</v>
      </c>
      <c r="L53" s="55"/>
      <c r="M53" s="21"/>
      <c r="N53" s="16"/>
      <c r="O53" s="16"/>
      <c r="P53" s="16"/>
      <c r="Q53" s="69"/>
      <c r="R53" s="35"/>
      <c r="S53" s="35"/>
      <c r="T53" s="32"/>
    </row>
    <row r="54" spans="1:20" x14ac:dyDescent="0.2">
      <c r="A54" s="3"/>
      <c r="B54" s="13"/>
      <c r="C54" s="135"/>
      <c r="D54" s="19"/>
      <c r="E54" s="14"/>
      <c r="F54" s="98"/>
      <c r="G54" s="148"/>
      <c r="H54" s="149"/>
      <c r="I54" s="149"/>
      <c r="J54" s="15"/>
      <c r="K54" s="15"/>
      <c r="L54" s="55"/>
      <c r="M54" s="21"/>
      <c r="N54" s="16"/>
      <c r="O54" s="16"/>
      <c r="P54" s="16"/>
      <c r="Q54" s="69"/>
      <c r="R54" s="35"/>
      <c r="S54" s="35"/>
      <c r="T54" s="32"/>
    </row>
    <row r="55" spans="1:20" x14ac:dyDescent="0.2">
      <c r="A55" s="3"/>
      <c r="B55" s="13"/>
      <c r="C55" s="135"/>
      <c r="D55" s="20" t="s">
        <v>115</v>
      </c>
      <c r="E55" s="14" t="s">
        <v>0</v>
      </c>
      <c r="F55" s="99"/>
      <c r="G55" s="157"/>
      <c r="H55" s="167"/>
      <c r="I55" s="167"/>
      <c r="J55" s="15"/>
      <c r="K55" s="15"/>
      <c r="L55" s="54"/>
      <c r="M55" s="16"/>
      <c r="N55" s="16"/>
      <c r="O55" s="16"/>
      <c r="P55" s="16"/>
      <c r="Q55" s="69"/>
      <c r="R55" s="35"/>
      <c r="S55" s="35"/>
      <c r="T55" s="32"/>
    </row>
    <row r="56" spans="1:20" x14ac:dyDescent="0.2">
      <c r="A56" s="3"/>
      <c r="B56" s="13" t="s">
        <v>353</v>
      </c>
      <c r="C56" s="135"/>
      <c r="D56" s="19" t="s">
        <v>117</v>
      </c>
      <c r="E56" s="14" t="s">
        <v>120</v>
      </c>
      <c r="F56" s="99">
        <v>222</v>
      </c>
      <c r="G56" s="148">
        <f t="shared" ref="G56:G58" si="6">ROUNDUP(F56*(1+$O$3),1)</f>
        <v>226.5</v>
      </c>
      <c r="H56" s="149" t="s">
        <v>87</v>
      </c>
      <c r="I56" s="15">
        <f>IF(H56="No",G56,IF(H56="Yes",G56*1.1,"Error"))</f>
        <v>226.5</v>
      </c>
      <c r="J56" s="226">
        <f>ROUNDUP(I56,0)</f>
        <v>227</v>
      </c>
      <c r="K56" s="15" t="s">
        <v>497</v>
      </c>
      <c r="L56" s="54" t="s">
        <v>241</v>
      </c>
      <c r="M56" s="16"/>
      <c r="N56" s="16"/>
      <c r="O56" s="16"/>
      <c r="P56" s="16"/>
      <c r="Q56" s="69"/>
      <c r="R56" s="35"/>
      <c r="S56" s="35"/>
      <c r="T56" s="32"/>
    </row>
    <row r="57" spans="1:20" x14ac:dyDescent="0.2">
      <c r="A57" s="3"/>
      <c r="B57" s="13" t="s">
        <v>353</v>
      </c>
      <c r="C57" s="135"/>
      <c r="D57" s="19" t="s">
        <v>116</v>
      </c>
      <c r="E57" s="14" t="s">
        <v>120</v>
      </c>
      <c r="F57" s="98">
        <v>222</v>
      </c>
      <c r="G57" s="148">
        <f t="shared" si="6"/>
        <v>226.5</v>
      </c>
      <c r="H57" s="149" t="s">
        <v>87</v>
      </c>
      <c r="I57" s="15">
        <f>IF(H57="No",G57,IF(H57="Yes",G57*1.1,"Error"))</f>
        <v>226.5</v>
      </c>
      <c r="J57" s="226">
        <f>ROUNDUP(I57,0)</f>
        <v>227</v>
      </c>
      <c r="K57" s="15" t="s">
        <v>497</v>
      </c>
      <c r="L57" s="54" t="s">
        <v>241</v>
      </c>
      <c r="M57" s="16"/>
      <c r="N57" s="16"/>
      <c r="O57" s="16"/>
      <c r="P57" s="16"/>
      <c r="Q57" s="69"/>
      <c r="R57" s="35"/>
      <c r="S57" s="35"/>
      <c r="T57" s="32"/>
    </row>
    <row r="58" spans="1:20" x14ac:dyDescent="0.2">
      <c r="A58" s="3"/>
      <c r="B58" s="13"/>
      <c r="C58" s="135"/>
      <c r="D58" s="19" t="s">
        <v>261</v>
      </c>
      <c r="E58" s="14" t="s">
        <v>262</v>
      </c>
      <c r="F58" s="98">
        <v>0.2</v>
      </c>
      <c r="G58" s="148">
        <f t="shared" si="6"/>
        <v>0.30000000000000004</v>
      </c>
      <c r="H58" s="149" t="s">
        <v>87</v>
      </c>
      <c r="I58" s="15">
        <f>IF(H58="No",G58,IF(H58="Yes",G58*1.1,"Error"))</f>
        <v>0.30000000000000004</v>
      </c>
      <c r="J58" s="226">
        <v>0.3</v>
      </c>
      <c r="K58" s="15" t="s">
        <v>497</v>
      </c>
      <c r="L58" s="54" t="s">
        <v>241</v>
      </c>
      <c r="M58" s="16"/>
      <c r="N58" s="16"/>
      <c r="O58" s="16"/>
      <c r="P58" s="16"/>
      <c r="Q58" s="69"/>
      <c r="R58" s="35"/>
      <c r="S58" s="35"/>
      <c r="T58" s="32"/>
    </row>
    <row r="59" spans="1:20" s="81" customFormat="1" ht="17.25" customHeight="1" x14ac:dyDescent="0.2">
      <c r="A59" s="73"/>
      <c r="B59" s="74" t="s">
        <v>436</v>
      </c>
      <c r="C59" s="136"/>
      <c r="D59" s="75" t="s">
        <v>113</v>
      </c>
      <c r="E59" s="76" t="s">
        <v>114</v>
      </c>
      <c r="F59" s="98">
        <v>88</v>
      </c>
      <c r="G59" s="148">
        <v>88</v>
      </c>
      <c r="H59" s="149" t="s">
        <v>87</v>
      </c>
      <c r="I59" s="15">
        <f>IF(H59="No",G59,IF(H59="Yes",G59*1.1,"Error"))</f>
        <v>88</v>
      </c>
      <c r="J59" s="226">
        <f>ROUNDUP(I59,0)</f>
        <v>88</v>
      </c>
      <c r="K59" s="15" t="s">
        <v>536</v>
      </c>
      <c r="L59" s="84" t="s">
        <v>446</v>
      </c>
      <c r="M59" s="77"/>
      <c r="N59" s="77"/>
      <c r="O59" s="77"/>
      <c r="P59" s="77"/>
      <c r="Q59" s="78"/>
      <c r="R59" s="79"/>
      <c r="S59" s="79"/>
      <c r="T59" s="80"/>
    </row>
    <row r="60" spans="1:20" s="81" customFormat="1" ht="17.25" customHeight="1" x14ac:dyDescent="0.2">
      <c r="A60" s="73"/>
      <c r="B60" s="74"/>
      <c r="C60" s="136"/>
      <c r="D60" s="147"/>
      <c r="E60" s="76"/>
      <c r="F60" s="98"/>
      <c r="G60" s="148"/>
      <c r="H60" s="149"/>
      <c r="I60" s="149"/>
      <c r="J60" s="15"/>
      <c r="K60" s="15"/>
      <c r="L60" s="84"/>
      <c r="M60" s="77"/>
      <c r="N60" s="77"/>
      <c r="O60" s="77"/>
      <c r="P60" s="77"/>
      <c r="Q60" s="78"/>
      <c r="R60" s="79"/>
      <c r="S60" s="79"/>
      <c r="T60" s="80"/>
    </row>
    <row r="61" spans="1:20" x14ac:dyDescent="0.2">
      <c r="A61" s="42"/>
      <c r="B61" s="13"/>
      <c r="C61" s="135"/>
      <c r="D61" s="18" t="s">
        <v>24</v>
      </c>
      <c r="E61" s="14"/>
      <c r="F61" s="98"/>
      <c r="G61" s="148"/>
      <c r="H61" s="149"/>
      <c r="I61" s="149"/>
      <c r="J61" s="15"/>
      <c r="K61" s="15"/>
      <c r="L61" s="54"/>
      <c r="M61" s="16"/>
      <c r="N61" s="16"/>
      <c r="O61" s="16"/>
      <c r="P61" s="16"/>
      <c r="Q61" s="69"/>
      <c r="R61" s="35"/>
      <c r="S61" s="35"/>
      <c r="T61" s="32"/>
    </row>
    <row r="62" spans="1:20" x14ac:dyDescent="0.2">
      <c r="A62" s="42"/>
      <c r="B62" s="13"/>
      <c r="C62" s="135"/>
      <c r="D62" s="18"/>
      <c r="E62" s="14"/>
      <c r="F62" s="98"/>
      <c r="G62" s="148"/>
      <c r="H62" s="149"/>
      <c r="I62" s="149"/>
      <c r="J62" s="15"/>
      <c r="K62" s="15"/>
      <c r="L62" s="54"/>
      <c r="M62" s="16"/>
      <c r="N62" s="16"/>
      <c r="O62" s="16"/>
      <c r="P62" s="16"/>
      <c r="Q62" s="69"/>
      <c r="R62" s="35"/>
      <c r="S62" s="35"/>
      <c r="T62" s="32"/>
    </row>
    <row r="63" spans="1:20" x14ac:dyDescent="0.2">
      <c r="A63" s="42"/>
      <c r="B63" s="13" t="s">
        <v>349</v>
      </c>
      <c r="C63" s="135"/>
      <c r="D63" s="112" t="s">
        <v>493</v>
      </c>
      <c r="E63" s="14" t="s">
        <v>166</v>
      </c>
      <c r="F63" s="98"/>
      <c r="G63" s="148"/>
      <c r="H63" s="149" t="s">
        <v>87</v>
      </c>
      <c r="I63" s="149"/>
      <c r="J63" s="15"/>
      <c r="K63" s="15"/>
      <c r="L63" s="54" t="s">
        <v>470</v>
      </c>
      <c r="M63" s="16"/>
      <c r="N63" s="16"/>
      <c r="O63" s="16"/>
      <c r="P63" s="16"/>
      <c r="Q63" s="69"/>
      <c r="R63" s="35"/>
      <c r="S63" s="35"/>
      <c r="T63" s="32"/>
    </row>
    <row r="64" spans="1:20" x14ac:dyDescent="0.2">
      <c r="A64" s="3" t="s">
        <v>93</v>
      </c>
      <c r="B64" s="13" t="s">
        <v>355</v>
      </c>
      <c r="C64" s="135"/>
      <c r="D64" s="12" t="s">
        <v>25</v>
      </c>
      <c r="E64" s="118" t="s">
        <v>534</v>
      </c>
      <c r="F64" s="98">
        <v>9</v>
      </c>
      <c r="G64" s="148">
        <f>ROUNDUP(F64*(1+$O$3),1)</f>
        <v>9.1999999999999993</v>
      </c>
      <c r="H64" s="149" t="s">
        <v>88</v>
      </c>
      <c r="I64" s="15">
        <f t="shared" ref="I64:I83" si="7">IF(H64="No",G64,IF(H64="Yes",G64*1.1,"Error"))</f>
        <v>10.119999999999999</v>
      </c>
      <c r="J64" s="226">
        <f t="shared" ref="J64:J83" si="8">ROUNDUP(I64,0)</f>
        <v>11</v>
      </c>
      <c r="K64" s="15" t="s">
        <v>497</v>
      </c>
      <c r="L64" s="111" t="s">
        <v>473</v>
      </c>
      <c r="M64" s="16"/>
      <c r="N64" s="16"/>
      <c r="O64" s="16"/>
      <c r="P64" s="16"/>
      <c r="Q64" s="69"/>
      <c r="R64" s="35"/>
      <c r="S64" s="35"/>
      <c r="T64" s="32"/>
    </row>
    <row r="65" spans="1:20" x14ac:dyDescent="0.2">
      <c r="A65" s="3" t="s">
        <v>93</v>
      </c>
      <c r="B65" s="13" t="s">
        <v>355</v>
      </c>
      <c r="C65" s="135"/>
      <c r="D65" s="12" t="s">
        <v>25</v>
      </c>
      <c r="E65" s="14" t="s">
        <v>26</v>
      </c>
      <c r="F65" s="98">
        <v>7</v>
      </c>
      <c r="G65" s="148">
        <f t="shared" ref="G65:G83" si="9">ROUNDUP(F65*(1+$O$3),1)</f>
        <v>7.1999999999999993</v>
      </c>
      <c r="H65" s="149" t="s">
        <v>88</v>
      </c>
      <c r="I65" s="15">
        <f t="shared" si="7"/>
        <v>7.92</v>
      </c>
      <c r="J65" s="226">
        <f t="shared" si="8"/>
        <v>8</v>
      </c>
      <c r="K65" s="15" t="s">
        <v>497</v>
      </c>
      <c r="L65" s="111" t="s">
        <v>474</v>
      </c>
      <c r="M65" s="16"/>
      <c r="N65" s="16"/>
      <c r="O65" s="16"/>
      <c r="P65" s="16"/>
      <c r="Q65" s="69"/>
      <c r="R65" s="35"/>
      <c r="S65" s="35"/>
      <c r="T65" s="32"/>
    </row>
    <row r="66" spans="1:20" x14ac:dyDescent="0.2">
      <c r="A66" s="3" t="s">
        <v>94</v>
      </c>
      <c r="B66" s="13" t="s">
        <v>349</v>
      </c>
      <c r="C66" s="135"/>
      <c r="D66" s="12" t="s">
        <v>27</v>
      </c>
      <c r="E66" s="14" t="s">
        <v>28</v>
      </c>
      <c r="F66" s="98">
        <v>3</v>
      </c>
      <c r="G66" s="148">
        <f t="shared" si="9"/>
        <v>3.1</v>
      </c>
      <c r="H66" s="149" t="s">
        <v>88</v>
      </c>
      <c r="I66" s="15">
        <f t="shared" si="7"/>
        <v>3.4100000000000006</v>
      </c>
      <c r="J66" s="226">
        <f t="shared" si="8"/>
        <v>4</v>
      </c>
      <c r="K66" s="15" t="s">
        <v>497</v>
      </c>
      <c r="L66" s="54" t="s">
        <v>241</v>
      </c>
      <c r="M66" s="16"/>
      <c r="N66" s="16"/>
      <c r="O66" s="16"/>
      <c r="P66" s="16"/>
      <c r="Q66" s="69"/>
      <c r="R66" s="35"/>
      <c r="S66" s="35"/>
      <c r="T66" s="32"/>
    </row>
    <row r="67" spans="1:20" x14ac:dyDescent="0.2">
      <c r="A67" s="3" t="s">
        <v>94</v>
      </c>
      <c r="B67" s="13" t="s">
        <v>349</v>
      </c>
      <c r="C67" s="135"/>
      <c r="D67" s="12" t="s">
        <v>27</v>
      </c>
      <c r="E67" s="14" t="s">
        <v>29</v>
      </c>
      <c r="F67" s="98">
        <v>4</v>
      </c>
      <c r="G67" s="148">
        <f t="shared" si="9"/>
        <v>4.0999999999999996</v>
      </c>
      <c r="H67" s="149" t="s">
        <v>88</v>
      </c>
      <c r="I67" s="15">
        <f t="shared" si="7"/>
        <v>4.51</v>
      </c>
      <c r="J67" s="226">
        <f t="shared" si="8"/>
        <v>5</v>
      </c>
      <c r="K67" s="15" t="s">
        <v>497</v>
      </c>
      <c r="L67" s="54" t="s">
        <v>241</v>
      </c>
      <c r="M67" s="16"/>
      <c r="N67" s="16"/>
      <c r="O67" s="16"/>
      <c r="P67" s="16"/>
      <c r="Q67" s="69"/>
      <c r="R67" s="35"/>
      <c r="S67" s="35"/>
      <c r="T67" s="32"/>
    </row>
    <row r="68" spans="1:20" x14ac:dyDescent="0.2">
      <c r="A68" s="3" t="s">
        <v>94</v>
      </c>
      <c r="B68" s="13" t="s">
        <v>349</v>
      </c>
      <c r="C68" s="135"/>
      <c r="D68" s="112" t="s">
        <v>469</v>
      </c>
      <c r="E68" s="14" t="s">
        <v>31</v>
      </c>
      <c r="F68" s="98">
        <v>0.30000000000000004</v>
      </c>
      <c r="G68" s="148">
        <f t="shared" si="9"/>
        <v>0.4</v>
      </c>
      <c r="H68" s="149" t="s">
        <v>88</v>
      </c>
      <c r="I68" s="15">
        <f t="shared" si="7"/>
        <v>0.44000000000000006</v>
      </c>
      <c r="J68" s="226">
        <f t="shared" si="8"/>
        <v>1</v>
      </c>
      <c r="K68" s="15" t="s">
        <v>497</v>
      </c>
      <c r="L68" s="111" t="s">
        <v>477</v>
      </c>
      <c r="M68" s="16"/>
      <c r="N68" s="16"/>
      <c r="O68" s="16"/>
      <c r="P68" s="16"/>
      <c r="Q68" s="69"/>
      <c r="R68" s="35"/>
      <c r="S68" s="35"/>
      <c r="T68" s="32"/>
    </row>
    <row r="69" spans="1:20" x14ac:dyDescent="0.2">
      <c r="A69" s="3" t="s">
        <v>94</v>
      </c>
      <c r="B69" s="13" t="s">
        <v>349</v>
      </c>
      <c r="C69" s="135"/>
      <c r="D69" s="112" t="s">
        <v>469</v>
      </c>
      <c r="E69" s="14" t="s">
        <v>176</v>
      </c>
      <c r="F69" s="98">
        <v>0.4</v>
      </c>
      <c r="G69" s="148">
        <f t="shared" si="9"/>
        <v>0.5</v>
      </c>
      <c r="H69" s="149" t="s">
        <v>88</v>
      </c>
      <c r="I69" s="15">
        <f t="shared" si="7"/>
        <v>0.55000000000000004</v>
      </c>
      <c r="J69" s="226">
        <f t="shared" si="8"/>
        <v>1</v>
      </c>
      <c r="K69" s="15" t="s">
        <v>497</v>
      </c>
      <c r="L69" s="111" t="s">
        <v>476</v>
      </c>
      <c r="M69" s="16"/>
      <c r="N69" s="16"/>
      <c r="O69" s="16"/>
      <c r="P69" s="16"/>
      <c r="Q69" s="69"/>
      <c r="R69" s="35"/>
      <c r="S69" s="35"/>
      <c r="T69" s="32"/>
    </row>
    <row r="70" spans="1:20" x14ac:dyDescent="0.2">
      <c r="A70" s="3" t="s">
        <v>94</v>
      </c>
      <c r="B70" s="13" t="s">
        <v>349</v>
      </c>
      <c r="C70" s="135"/>
      <c r="D70" s="112" t="s">
        <v>469</v>
      </c>
      <c r="E70" s="14" t="s">
        <v>32</v>
      </c>
      <c r="F70" s="98">
        <v>0.4</v>
      </c>
      <c r="G70" s="148">
        <f t="shared" si="9"/>
        <v>0.5</v>
      </c>
      <c r="H70" s="149" t="s">
        <v>88</v>
      </c>
      <c r="I70" s="15">
        <f t="shared" si="7"/>
        <v>0.55000000000000004</v>
      </c>
      <c r="J70" s="226">
        <f t="shared" si="8"/>
        <v>1</v>
      </c>
      <c r="K70" s="15" t="s">
        <v>497</v>
      </c>
      <c r="L70" s="111" t="s">
        <v>476</v>
      </c>
      <c r="M70" s="16"/>
      <c r="N70" s="16"/>
      <c r="O70" s="16"/>
      <c r="P70" s="16"/>
      <c r="Q70" s="69"/>
      <c r="R70" s="35"/>
      <c r="S70" s="35"/>
      <c r="T70" s="32"/>
    </row>
    <row r="71" spans="1:20" x14ac:dyDescent="0.2">
      <c r="A71" s="3" t="s">
        <v>94</v>
      </c>
      <c r="B71" s="13" t="s">
        <v>349</v>
      </c>
      <c r="C71" s="135"/>
      <c r="D71" s="112" t="s">
        <v>469</v>
      </c>
      <c r="E71" s="14" t="s">
        <v>177</v>
      </c>
      <c r="F71" s="98">
        <v>0.7</v>
      </c>
      <c r="G71" s="148">
        <f t="shared" si="9"/>
        <v>0.79999999999999993</v>
      </c>
      <c r="H71" s="149" t="s">
        <v>88</v>
      </c>
      <c r="I71" s="15">
        <f t="shared" si="7"/>
        <v>0.88</v>
      </c>
      <c r="J71" s="226">
        <f t="shared" si="8"/>
        <v>1</v>
      </c>
      <c r="K71" s="15" t="s">
        <v>497</v>
      </c>
      <c r="L71" s="122" t="s">
        <v>478</v>
      </c>
      <c r="M71" s="16"/>
      <c r="N71" s="16"/>
      <c r="O71" s="16"/>
      <c r="P71" s="16"/>
      <c r="Q71" s="69"/>
      <c r="R71" s="35"/>
      <c r="S71" s="35"/>
      <c r="T71" s="32"/>
    </row>
    <row r="72" spans="1:20" x14ac:dyDescent="0.2">
      <c r="A72" s="3" t="s">
        <v>94</v>
      </c>
      <c r="B72" s="13" t="s">
        <v>349</v>
      </c>
      <c r="C72" s="135"/>
      <c r="D72" s="112" t="s">
        <v>469</v>
      </c>
      <c r="E72" s="14" t="s">
        <v>33</v>
      </c>
      <c r="F72" s="98">
        <v>0.6</v>
      </c>
      <c r="G72" s="148">
        <f t="shared" si="9"/>
        <v>0.7</v>
      </c>
      <c r="H72" s="149" t="s">
        <v>88</v>
      </c>
      <c r="I72" s="15">
        <f t="shared" si="7"/>
        <v>0.77</v>
      </c>
      <c r="J72" s="226">
        <f t="shared" si="8"/>
        <v>1</v>
      </c>
      <c r="K72" s="15" t="s">
        <v>497</v>
      </c>
      <c r="L72" s="111" t="s">
        <v>483</v>
      </c>
      <c r="M72" s="16"/>
      <c r="N72" s="16"/>
      <c r="O72" s="16"/>
      <c r="P72" s="16"/>
      <c r="Q72" s="69"/>
      <c r="R72" s="35"/>
      <c r="S72" s="35"/>
      <c r="T72" s="32"/>
    </row>
    <row r="73" spans="1:20" x14ac:dyDescent="0.2">
      <c r="A73" s="3" t="s">
        <v>94</v>
      </c>
      <c r="B73" s="13" t="s">
        <v>349</v>
      </c>
      <c r="C73" s="135"/>
      <c r="D73" s="112" t="s">
        <v>469</v>
      </c>
      <c r="E73" s="14" t="s">
        <v>178</v>
      </c>
      <c r="F73" s="98">
        <v>0.9</v>
      </c>
      <c r="G73" s="148">
        <f t="shared" si="9"/>
        <v>1</v>
      </c>
      <c r="H73" s="149" t="s">
        <v>88</v>
      </c>
      <c r="I73" s="15">
        <f t="shared" si="7"/>
        <v>1.1000000000000001</v>
      </c>
      <c r="J73" s="226">
        <f t="shared" si="8"/>
        <v>2</v>
      </c>
      <c r="K73" s="15" t="s">
        <v>497</v>
      </c>
      <c r="L73" s="54" t="s">
        <v>241</v>
      </c>
      <c r="M73" s="16"/>
      <c r="N73" s="16"/>
      <c r="O73" s="16"/>
      <c r="P73" s="16"/>
      <c r="Q73" s="69"/>
      <c r="R73" s="35"/>
      <c r="S73" s="35"/>
      <c r="T73" s="32"/>
    </row>
    <row r="74" spans="1:20" x14ac:dyDescent="0.2">
      <c r="A74" s="3" t="s">
        <v>94</v>
      </c>
      <c r="B74" s="13" t="s">
        <v>349</v>
      </c>
      <c r="C74" s="135"/>
      <c r="D74" s="12" t="s">
        <v>320</v>
      </c>
      <c r="E74" s="14" t="s">
        <v>321</v>
      </c>
      <c r="F74" s="98">
        <v>3</v>
      </c>
      <c r="G74" s="148">
        <f t="shared" si="9"/>
        <v>3.1</v>
      </c>
      <c r="H74" s="149" t="s">
        <v>88</v>
      </c>
      <c r="I74" s="15">
        <f t="shared" si="7"/>
        <v>3.4100000000000006</v>
      </c>
      <c r="J74" s="226">
        <f t="shared" si="8"/>
        <v>4</v>
      </c>
      <c r="K74" s="15" t="s">
        <v>497</v>
      </c>
      <c r="L74" s="111" t="s">
        <v>485</v>
      </c>
      <c r="M74" s="16"/>
      <c r="N74" s="16"/>
      <c r="O74" s="16"/>
      <c r="P74" s="16"/>
      <c r="Q74" s="69"/>
      <c r="R74" s="35"/>
      <c r="S74" s="35"/>
      <c r="T74" s="32"/>
    </row>
    <row r="75" spans="1:20" x14ac:dyDescent="0.2">
      <c r="A75" s="3" t="s">
        <v>94</v>
      </c>
      <c r="B75" s="13" t="s">
        <v>349</v>
      </c>
      <c r="C75" s="135"/>
      <c r="D75" s="12" t="s">
        <v>320</v>
      </c>
      <c r="E75" s="14" t="s">
        <v>322</v>
      </c>
      <c r="F75" s="98">
        <v>4</v>
      </c>
      <c r="G75" s="148">
        <f t="shared" si="9"/>
        <v>4.0999999999999996</v>
      </c>
      <c r="H75" s="149" t="s">
        <v>88</v>
      </c>
      <c r="I75" s="15">
        <f t="shared" si="7"/>
        <v>4.51</v>
      </c>
      <c r="J75" s="226">
        <f t="shared" si="8"/>
        <v>5</v>
      </c>
      <c r="K75" s="15" t="s">
        <v>497</v>
      </c>
      <c r="L75" s="111" t="s">
        <v>486</v>
      </c>
      <c r="M75" s="16"/>
      <c r="N75" s="16"/>
      <c r="O75" s="16"/>
      <c r="P75" s="16"/>
      <c r="Q75" s="69"/>
      <c r="R75" s="35"/>
      <c r="S75" s="35"/>
      <c r="T75" s="32"/>
    </row>
    <row r="76" spans="1:20" x14ac:dyDescent="0.2">
      <c r="A76" s="3" t="s">
        <v>94</v>
      </c>
      <c r="B76" s="13" t="s">
        <v>349</v>
      </c>
      <c r="C76" s="135"/>
      <c r="D76" s="12" t="s">
        <v>30</v>
      </c>
      <c r="E76" s="14" t="s">
        <v>173</v>
      </c>
      <c r="F76" s="98">
        <v>40</v>
      </c>
      <c r="G76" s="148">
        <f t="shared" si="9"/>
        <v>40.799999999999997</v>
      </c>
      <c r="H76" s="149" t="s">
        <v>87</v>
      </c>
      <c r="I76" s="15">
        <f t="shared" si="7"/>
        <v>40.799999999999997</v>
      </c>
      <c r="J76" s="226">
        <f t="shared" si="8"/>
        <v>41</v>
      </c>
      <c r="K76" s="15" t="s">
        <v>497</v>
      </c>
      <c r="L76" s="54" t="s">
        <v>241</v>
      </c>
      <c r="M76" s="16"/>
      <c r="N76" s="16"/>
      <c r="O76" s="16"/>
      <c r="P76" s="16"/>
      <c r="Q76" s="69"/>
      <c r="R76" s="35"/>
      <c r="S76" s="35"/>
      <c r="T76" s="32"/>
    </row>
    <row r="77" spans="1:20" x14ac:dyDescent="0.2">
      <c r="A77" s="3" t="s">
        <v>94</v>
      </c>
      <c r="B77" s="13" t="s">
        <v>349</v>
      </c>
      <c r="C77" s="135"/>
      <c r="D77" s="12" t="s">
        <v>179</v>
      </c>
      <c r="E77" s="14" t="s">
        <v>180</v>
      </c>
      <c r="F77" s="98">
        <v>3</v>
      </c>
      <c r="G77" s="148">
        <f t="shared" si="9"/>
        <v>3.1</v>
      </c>
      <c r="H77" s="149" t="s">
        <v>88</v>
      </c>
      <c r="I77" s="15">
        <f t="shared" si="7"/>
        <v>3.4100000000000006</v>
      </c>
      <c r="J77" s="226">
        <f t="shared" si="8"/>
        <v>4</v>
      </c>
      <c r="K77" s="15" t="s">
        <v>497</v>
      </c>
      <c r="L77" s="54" t="s">
        <v>241</v>
      </c>
      <c r="M77" s="16"/>
      <c r="N77" s="16"/>
      <c r="O77" s="16"/>
      <c r="P77" s="16"/>
      <c r="Q77" s="69"/>
      <c r="R77" s="35"/>
      <c r="S77" s="35"/>
      <c r="T77" s="32"/>
    </row>
    <row r="78" spans="1:20" x14ac:dyDescent="0.2">
      <c r="A78" s="3" t="s">
        <v>94</v>
      </c>
      <c r="B78" s="13" t="s">
        <v>349</v>
      </c>
      <c r="C78" s="135"/>
      <c r="D78" s="12" t="s">
        <v>179</v>
      </c>
      <c r="E78" s="14" t="s">
        <v>181</v>
      </c>
      <c r="F78" s="98">
        <v>4</v>
      </c>
      <c r="G78" s="148">
        <f t="shared" si="9"/>
        <v>4.0999999999999996</v>
      </c>
      <c r="H78" s="149" t="s">
        <v>88</v>
      </c>
      <c r="I78" s="15">
        <f t="shared" si="7"/>
        <v>4.51</v>
      </c>
      <c r="J78" s="226">
        <f t="shared" si="8"/>
        <v>5</v>
      </c>
      <c r="K78" s="15" t="s">
        <v>497</v>
      </c>
      <c r="L78" s="54" t="s">
        <v>241</v>
      </c>
      <c r="M78" s="16"/>
      <c r="N78" s="16"/>
      <c r="O78" s="16"/>
      <c r="P78" s="16"/>
      <c r="Q78" s="69"/>
      <c r="R78" s="35"/>
      <c r="S78" s="35"/>
      <c r="T78" s="32"/>
    </row>
    <row r="79" spans="1:20" x14ac:dyDescent="0.2">
      <c r="A79" s="3" t="s">
        <v>95</v>
      </c>
      <c r="B79" s="13" t="s">
        <v>349</v>
      </c>
      <c r="C79" s="135"/>
      <c r="D79" s="12" t="s">
        <v>273</v>
      </c>
      <c r="E79" s="14" t="s">
        <v>34</v>
      </c>
      <c r="F79" s="98">
        <v>0.79999999999999993</v>
      </c>
      <c r="G79" s="148">
        <f t="shared" si="9"/>
        <v>0.9</v>
      </c>
      <c r="H79" s="149" t="s">
        <v>88</v>
      </c>
      <c r="I79" s="15">
        <f t="shared" si="7"/>
        <v>0.9900000000000001</v>
      </c>
      <c r="J79" s="226">
        <f t="shared" si="8"/>
        <v>1</v>
      </c>
      <c r="K79" s="15" t="s">
        <v>497</v>
      </c>
      <c r="L79" s="54" t="s">
        <v>241</v>
      </c>
      <c r="M79" s="16"/>
      <c r="N79" s="16"/>
      <c r="O79" s="16"/>
      <c r="P79" s="16"/>
      <c r="Q79" s="69"/>
      <c r="R79" s="35"/>
      <c r="S79" s="35"/>
      <c r="T79" s="32"/>
    </row>
    <row r="80" spans="1:20" x14ac:dyDescent="0.2">
      <c r="A80" s="3" t="s">
        <v>94</v>
      </c>
      <c r="B80" s="13" t="s">
        <v>349</v>
      </c>
      <c r="C80" s="135"/>
      <c r="D80" s="12" t="s">
        <v>35</v>
      </c>
      <c r="E80" s="14" t="s">
        <v>36</v>
      </c>
      <c r="F80" s="98">
        <v>66</v>
      </c>
      <c r="G80" s="148">
        <f t="shared" si="9"/>
        <v>67.399999999999991</v>
      </c>
      <c r="H80" s="149" t="s">
        <v>88</v>
      </c>
      <c r="I80" s="15">
        <f t="shared" si="7"/>
        <v>74.14</v>
      </c>
      <c r="J80" s="226">
        <f t="shared" si="8"/>
        <v>75</v>
      </c>
      <c r="K80" s="15" t="s">
        <v>497</v>
      </c>
      <c r="L80" s="111" t="s">
        <v>482</v>
      </c>
      <c r="M80" s="16"/>
      <c r="N80" s="16"/>
      <c r="O80" s="16"/>
      <c r="P80" s="16"/>
      <c r="Q80" s="69"/>
      <c r="R80" s="35"/>
      <c r="S80" s="35"/>
      <c r="T80" s="32"/>
    </row>
    <row r="81" spans="1:20" x14ac:dyDescent="0.2">
      <c r="A81" s="3" t="s">
        <v>94</v>
      </c>
      <c r="B81" s="13" t="s">
        <v>349</v>
      </c>
      <c r="C81" s="135"/>
      <c r="D81" s="12" t="s">
        <v>35</v>
      </c>
      <c r="E81" s="14" t="s">
        <v>37</v>
      </c>
      <c r="F81" s="98">
        <v>52</v>
      </c>
      <c r="G81" s="148">
        <f t="shared" si="9"/>
        <v>53.1</v>
      </c>
      <c r="H81" s="149" t="s">
        <v>88</v>
      </c>
      <c r="I81" s="15">
        <f t="shared" si="7"/>
        <v>58.410000000000004</v>
      </c>
      <c r="J81" s="226">
        <f t="shared" si="8"/>
        <v>59</v>
      </c>
      <c r="K81" s="15" t="s">
        <v>497</v>
      </c>
      <c r="L81" s="111" t="s">
        <v>481</v>
      </c>
      <c r="M81" s="16"/>
      <c r="N81" s="16"/>
      <c r="O81" s="16"/>
      <c r="P81" s="16"/>
      <c r="Q81" s="69"/>
      <c r="R81" s="35"/>
      <c r="S81" s="35"/>
      <c r="T81" s="32"/>
    </row>
    <row r="82" spans="1:20" x14ac:dyDescent="0.2">
      <c r="A82" s="3" t="s">
        <v>94</v>
      </c>
      <c r="B82" s="13" t="s">
        <v>349</v>
      </c>
      <c r="C82" s="135"/>
      <c r="D82" s="12" t="s">
        <v>35</v>
      </c>
      <c r="E82" s="14" t="s">
        <v>38</v>
      </c>
      <c r="F82" s="98">
        <v>8</v>
      </c>
      <c r="G82" s="148">
        <f t="shared" si="9"/>
        <v>8.1999999999999993</v>
      </c>
      <c r="H82" s="149" t="s">
        <v>88</v>
      </c>
      <c r="I82" s="15">
        <f t="shared" si="7"/>
        <v>9.02</v>
      </c>
      <c r="J82" s="226">
        <f t="shared" si="8"/>
        <v>10</v>
      </c>
      <c r="K82" s="15" t="s">
        <v>497</v>
      </c>
      <c r="L82" s="111" t="s">
        <v>480</v>
      </c>
      <c r="M82" s="16"/>
      <c r="N82" s="16"/>
      <c r="O82" s="16"/>
      <c r="P82" s="16"/>
      <c r="Q82" s="69"/>
      <c r="R82" s="35"/>
      <c r="S82" s="35"/>
      <c r="T82" s="32"/>
    </row>
    <row r="83" spans="1:20" x14ac:dyDescent="0.2">
      <c r="A83" s="3" t="s">
        <v>94</v>
      </c>
      <c r="B83" s="13" t="s">
        <v>349</v>
      </c>
      <c r="C83" s="135"/>
      <c r="D83" s="12" t="s">
        <v>35</v>
      </c>
      <c r="E83" s="14" t="s">
        <v>39</v>
      </c>
      <c r="F83" s="98">
        <v>6</v>
      </c>
      <c r="G83" s="148">
        <f t="shared" si="9"/>
        <v>6.1999999999999993</v>
      </c>
      <c r="H83" s="149" t="s">
        <v>88</v>
      </c>
      <c r="I83" s="15">
        <f t="shared" si="7"/>
        <v>6.8199999999999994</v>
      </c>
      <c r="J83" s="226">
        <f t="shared" si="8"/>
        <v>7</v>
      </c>
      <c r="K83" s="15" t="s">
        <v>497</v>
      </c>
      <c r="L83" s="111" t="s">
        <v>479</v>
      </c>
      <c r="M83" s="16"/>
      <c r="N83" s="16"/>
      <c r="O83" s="16"/>
      <c r="P83" s="16"/>
      <c r="Q83" s="69"/>
      <c r="R83" s="35"/>
      <c r="S83" s="35"/>
      <c r="T83" s="32"/>
    </row>
    <row r="84" spans="1:20" x14ac:dyDescent="0.2">
      <c r="A84" s="3"/>
      <c r="B84" s="13"/>
      <c r="C84" s="135"/>
      <c r="D84" s="12"/>
      <c r="E84" s="118" t="s">
        <v>606</v>
      </c>
      <c r="F84" s="98"/>
      <c r="G84" s="148"/>
      <c r="H84" s="149"/>
      <c r="I84" s="149"/>
      <c r="J84" s="15"/>
      <c r="K84" s="15"/>
      <c r="L84" s="111"/>
      <c r="M84" s="16"/>
      <c r="N84" s="16"/>
      <c r="O84" s="16"/>
      <c r="P84" s="16"/>
      <c r="Q84" s="69"/>
      <c r="R84" s="35"/>
      <c r="S84" s="35"/>
    </row>
    <row r="85" spans="1:20" x14ac:dyDescent="0.2">
      <c r="A85" s="3"/>
      <c r="B85" s="13"/>
      <c r="C85" s="135"/>
      <c r="D85" s="12"/>
      <c r="E85" s="118" t="s">
        <v>607</v>
      </c>
      <c r="F85" s="98"/>
      <c r="G85" s="148"/>
      <c r="H85" s="149"/>
      <c r="I85" s="149"/>
      <c r="J85" s="15"/>
      <c r="K85" s="15"/>
      <c r="L85" s="54"/>
      <c r="M85" s="16"/>
      <c r="N85" s="16"/>
      <c r="O85" s="16"/>
      <c r="P85" s="16"/>
      <c r="Q85" s="69"/>
      <c r="R85" s="35"/>
      <c r="S85" s="35"/>
    </row>
    <row r="86" spans="1:20" x14ac:dyDescent="0.2">
      <c r="A86" s="3"/>
      <c r="B86" s="13" t="s">
        <v>349</v>
      </c>
      <c r="C86" s="135"/>
      <c r="D86" s="12" t="s">
        <v>277</v>
      </c>
      <c r="E86" s="14" t="s">
        <v>341</v>
      </c>
      <c r="F86" s="98">
        <v>42</v>
      </c>
      <c r="G86" s="148">
        <f t="shared" ref="G86:G97" si="10">ROUNDUP(F86*(1+$O$3),1)</f>
        <v>42.9</v>
      </c>
      <c r="H86" s="149" t="s">
        <v>88</v>
      </c>
      <c r="I86" s="15">
        <f t="shared" ref="I86:I97" si="11">IF(H86="No",G86,IF(H86="Yes",G86*1.1,"Error"))</f>
        <v>47.190000000000005</v>
      </c>
      <c r="J86" s="226">
        <f t="shared" ref="J86:J97" si="12">ROUNDUP(I86,0)</f>
        <v>48</v>
      </c>
      <c r="K86" s="15" t="s">
        <v>497</v>
      </c>
      <c r="L86" s="54" t="s">
        <v>241</v>
      </c>
      <c r="M86" s="16"/>
      <c r="N86" s="16"/>
      <c r="O86" s="16"/>
      <c r="P86" s="16"/>
      <c r="Q86" s="69"/>
      <c r="R86" s="35"/>
      <c r="S86" s="35"/>
      <c r="T86" s="32"/>
    </row>
    <row r="87" spans="1:20" x14ac:dyDescent="0.2">
      <c r="A87" s="3"/>
      <c r="B87" s="13" t="s">
        <v>349</v>
      </c>
      <c r="C87" s="135"/>
      <c r="D87" s="12" t="s">
        <v>277</v>
      </c>
      <c r="E87" s="14" t="s">
        <v>342</v>
      </c>
      <c r="F87" s="98">
        <v>21</v>
      </c>
      <c r="G87" s="148">
        <f t="shared" si="10"/>
        <v>21.5</v>
      </c>
      <c r="H87" s="149" t="s">
        <v>88</v>
      </c>
      <c r="I87" s="15">
        <f t="shared" si="11"/>
        <v>23.650000000000002</v>
      </c>
      <c r="J87" s="226">
        <f t="shared" si="12"/>
        <v>24</v>
      </c>
      <c r="K87" s="15" t="s">
        <v>497</v>
      </c>
      <c r="L87" s="54" t="s">
        <v>241</v>
      </c>
      <c r="M87" s="16"/>
      <c r="N87" s="16"/>
      <c r="O87" s="16"/>
      <c r="P87" s="16"/>
      <c r="Q87" s="69"/>
      <c r="R87" s="35"/>
      <c r="S87" s="35"/>
      <c r="T87" s="32"/>
    </row>
    <row r="88" spans="1:20" x14ac:dyDescent="0.2">
      <c r="A88" s="3"/>
      <c r="B88" s="13" t="s">
        <v>349</v>
      </c>
      <c r="C88" s="135"/>
      <c r="D88" s="12" t="s">
        <v>277</v>
      </c>
      <c r="E88" s="118" t="s">
        <v>467</v>
      </c>
      <c r="F88" s="98">
        <v>11</v>
      </c>
      <c r="G88" s="148">
        <f t="shared" si="10"/>
        <v>11.299999999999999</v>
      </c>
      <c r="H88" s="149" t="s">
        <v>88</v>
      </c>
      <c r="I88" s="15">
        <f t="shared" si="11"/>
        <v>12.43</v>
      </c>
      <c r="J88" s="226">
        <f t="shared" si="12"/>
        <v>13</v>
      </c>
      <c r="K88" s="15" t="s">
        <v>497</v>
      </c>
      <c r="L88" s="54" t="s">
        <v>241</v>
      </c>
      <c r="M88" s="16"/>
      <c r="N88" s="16"/>
      <c r="O88" s="16"/>
      <c r="P88" s="16"/>
      <c r="Q88" s="69"/>
      <c r="R88" s="35"/>
      <c r="S88" s="35"/>
      <c r="T88" s="32"/>
    </row>
    <row r="89" spans="1:20" x14ac:dyDescent="0.2">
      <c r="A89" s="3"/>
      <c r="B89" s="13" t="s">
        <v>349</v>
      </c>
      <c r="C89" s="135"/>
      <c r="D89" s="12" t="s">
        <v>277</v>
      </c>
      <c r="E89" s="14" t="s">
        <v>343</v>
      </c>
      <c r="F89" s="98">
        <v>80</v>
      </c>
      <c r="G89" s="148">
        <f t="shared" si="10"/>
        <v>81.599999999999994</v>
      </c>
      <c r="H89" s="149" t="s">
        <v>88</v>
      </c>
      <c r="I89" s="15">
        <f t="shared" si="11"/>
        <v>89.76</v>
      </c>
      <c r="J89" s="226">
        <f t="shared" si="12"/>
        <v>90</v>
      </c>
      <c r="K89" s="15" t="s">
        <v>497</v>
      </c>
      <c r="L89" s="54" t="s">
        <v>241</v>
      </c>
      <c r="M89" s="16"/>
      <c r="N89" s="16"/>
      <c r="O89" s="16"/>
      <c r="P89" s="16"/>
      <c r="Q89" s="69"/>
      <c r="R89" s="35"/>
      <c r="S89" s="35"/>
      <c r="T89" s="32"/>
    </row>
    <row r="90" spans="1:20" x14ac:dyDescent="0.2">
      <c r="A90" s="3"/>
      <c r="B90" s="13" t="s">
        <v>349</v>
      </c>
      <c r="C90" s="135"/>
      <c r="D90" s="12" t="s">
        <v>277</v>
      </c>
      <c r="E90" s="14" t="s">
        <v>344</v>
      </c>
      <c r="F90" s="98">
        <v>42</v>
      </c>
      <c r="G90" s="148">
        <f t="shared" si="10"/>
        <v>42.9</v>
      </c>
      <c r="H90" s="149" t="s">
        <v>88</v>
      </c>
      <c r="I90" s="15">
        <f t="shared" si="11"/>
        <v>47.190000000000005</v>
      </c>
      <c r="J90" s="226">
        <f t="shared" si="12"/>
        <v>48</v>
      </c>
      <c r="K90" s="15" t="s">
        <v>497</v>
      </c>
      <c r="L90" s="54" t="s">
        <v>241</v>
      </c>
      <c r="M90" s="16"/>
      <c r="N90" s="16"/>
      <c r="O90" s="16"/>
      <c r="P90" s="16"/>
      <c r="Q90" s="69"/>
      <c r="R90" s="35"/>
      <c r="S90" s="35"/>
      <c r="T90" s="32"/>
    </row>
    <row r="91" spans="1:20" x14ac:dyDescent="0.2">
      <c r="A91" s="3"/>
      <c r="B91" s="13" t="s">
        <v>349</v>
      </c>
      <c r="C91" s="135"/>
      <c r="D91" s="12" t="s">
        <v>277</v>
      </c>
      <c r="E91" s="118" t="s">
        <v>468</v>
      </c>
      <c r="F91" s="98">
        <v>21</v>
      </c>
      <c r="G91" s="148">
        <f t="shared" si="10"/>
        <v>21.5</v>
      </c>
      <c r="H91" s="150" t="s">
        <v>88</v>
      </c>
      <c r="I91" s="15">
        <f t="shared" si="11"/>
        <v>23.650000000000002</v>
      </c>
      <c r="J91" s="226">
        <f t="shared" si="12"/>
        <v>24</v>
      </c>
      <c r="K91" s="15" t="s">
        <v>497</v>
      </c>
      <c r="L91" s="54" t="s">
        <v>241</v>
      </c>
      <c r="M91" s="16"/>
      <c r="N91" s="16"/>
      <c r="O91" s="16"/>
      <c r="P91" s="16"/>
      <c r="Q91" s="69"/>
      <c r="R91" s="35"/>
      <c r="S91" s="35"/>
      <c r="T91" s="32"/>
    </row>
    <row r="92" spans="1:20" x14ac:dyDescent="0.2">
      <c r="A92" s="3"/>
      <c r="B92" s="22" t="s">
        <v>349</v>
      </c>
      <c r="C92" s="139"/>
      <c r="D92" s="12" t="s">
        <v>277</v>
      </c>
      <c r="E92" s="14" t="s">
        <v>410</v>
      </c>
      <c r="F92" s="98">
        <v>27</v>
      </c>
      <c r="G92" s="148">
        <f t="shared" si="10"/>
        <v>27.6</v>
      </c>
      <c r="H92" s="149" t="s">
        <v>88</v>
      </c>
      <c r="I92" s="15">
        <f t="shared" si="11"/>
        <v>30.360000000000003</v>
      </c>
      <c r="J92" s="226">
        <f t="shared" si="12"/>
        <v>31</v>
      </c>
      <c r="K92" s="15" t="s">
        <v>497</v>
      </c>
      <c r="L92" s="111" t="s">
        <v>488</v>
      </c>
      <c r="M92" s="16"/>
      <c r="N92" s="16"/>
      <c r="O92" s="16"/>
      <c r="P92" s="16"/>
      <c r="Q92" s="69"/>
      <c r="R92" s="35"/>
      <c r="S92" s="35"/>
      <c r="T92" s="32"/>
    </row>
    <row r="93" spans="1:20" ht="25.5" x14ac:dyDescent="0.2">
      <c r="A93" s="3"/>
      <c r="B93" s="22" t="s">
        <v>349</v>
      </c>
      <c r="C93" s="139"/>
      <c r="D93" s="12" t="s">
        <v>277</v>
      </c>
      <c r="E93" s="151" t="s">
        <v>411</v>
      </c>
      <c r="F93" s="117" t="s">
        <v>504</v>
      </c>
      <c r="G93" s="153" t="s">
        <v>504</v>
      </c>
      <c r="H93" s="150" t="s">
        <v>510</v>
      </c>
      <c r="I93" s="150"/>
      <c r="J93" s="28" t="s">
        <v>504</v>
      </c>
      <c r="K93" s="15"/>
      <c r="L93" s="54"/>
      <c r="M93" s="16"/>
      <c r="N93" s="16"/>
      <c r="O93" s="16"/>
      <c r="P93" s="16"/>
      <c r="Q93" s="69"/>
      <c r="R93" s="35"/>
      <c r="S93" s="35"/>
      <c r="T93" s="32"/>
    </row>
    <row r="94" spans="1:20" x14ac:dyDescent="0.2">
      <c r="A94" s="3" t="s">
        <v>94</v>
      </c>
      <c r="B94" s="13" t="s">
        <v>349</v>
      </c>
      <c r="C94" s="135"/>
      <c r="D94" s="12" t="s">
        <v>40</v>
      </c>
      <c r="E94" s="118" t="s">
        <v>41</v>
      </c>
      <c r="F94" s="154">
        <v>60</v>
      </c>
      <c r="G94" s="148">
        <f t="shared" si="10"/>
        <v>61.2</v>
      </c>
      <c r="H94" s="149" t="s">
        <v>88</v>
      </c>
      <c r="I94" s="15">
        <f t="shared" si="11"/>
        <v>67.320000000000007</v>
      </c>
      <c r="J94" s="226">
        <f t="shared" si="12"/>
        <v>68</v>
      </c>
      <c r="K94" s="15" t="s">
        <v>497</v>
      </c>
      <c r="L94" s="111" t="s">
        <v>487</v>
      </c>
      <c r="M94" s="16"/>
      <c r="N94" s="16"/>
      <c r="O94" s="16"/>
      <c r="P94" s="16"/>
      <c r="Q94" s="69"/>
      <c r="R94" s="35"/>
      <c r="S94" s="35"/>
    </row>
    <row r="95" spans="1:20" x14ac:dyDescent="0.2">
      <c r="A95" s="3"/>
      <c r="B95" s="13"/>
      <c r="C95" s="135"/>
      <c r="D95" s="12"/>
      <c r="E95" s="118" t="s">
        <v>535</v>
      </c>
      <c r="F95" s="154">
        <v>14.5</v>
      </c>
      <c r="G95" s="148">
        <f t="shared" si="10"/>
        <v>14.799999999999999</v>
      </c>
      <c r="H95" s="149" t="s">
        <v>88</v>
      </c>
      <c r="I95" s="15">
        <f t="shared" si="11"/>
        <v>16.28</v>
      </c>
      <c r="J95" s="226">
        <f t="shared" si="12"/>
        <v>17</v>
      </c>
      <c r="K95" s="15" t="s">
        <v>538</v>
      </c>
      <c r="L95" s="111"/>
      <c r="M95" s="16"/>
      <c r="N95" s="16"/>
      <c r="O95" s="16"/>
      <c r="P95" s="16"/>
      <c r="Q95" s="69"/>
      <c r="R95" s="35"/>
      <c r="S95" s="35"/>
    </row>
    <row r="96" spans="1:20" x14ac:dyDescent="0.2">
      <c r="A96" s="3" t="s">
        <v>168</v>
      </c>
      <c r="B96" s="13" t="s">
        <v>356</v>
      </c>
      <c r="C96" s="135"/>
      <c r="D96" s="12" t="s">
        <v>167</v>
      </c>
      <c r="E96" s="14"/>
      <c r="F96" s="98">
        <v>27</v>
      </c>
      <c r="G96" s="148">
        <f t="shared" si="10"/>
        <v>27.6</v>
      </c>
      <c r="H96" s="149" t="s">
        <v>88</v>
      </c>
      <c r="I96" s="15">
        <f t="shared" si="11"/>
        <v>30.360000000000003</v>
      </c>
      <c r="J96" s="226">
        <f t="shared" si="12"/>
        <v>31</v>
      </c>
      <c r="K96" s="15" t="s">
        <v>497</v>
      </c>
      <c r="L96" s="54" t="s">
        <v>393</v>
      </c>
      <c r="M96" s="16"/>
      <c r="N96" s="16"/>
      <c r="O96" s="16"/>
      <c r="P96" s="16"/>
      <c r="Q96" s="69"/>
      <c r="R96" s="35"/>
      <c r="S96" s="35"/>
      <c r="T96" s="32"/>
    </row>
    <row r="97" spans="1:20" x14ac:dyDescent="0.2">
      <c r="A97" s="3"/>
      <c r="B97" s="13"/>
      <c r="C97" s="135"/>
      <c r="D97" s="12" t="s">
        <v>172</v>
      </c>
      <c r="E97" s="118" t="s">
        <v>484</v>
      </c>
      <c r="F97" s="98">
        <v>42</v>
      </c>
      <c r="G97" s="148">
        <f t="shared" si="10"/>
        <v>42.9</v>
      </c>
      <c r="H97" s="149" t="s">
        <v>88</v>
      </c>
      <c r="I97" s="15">
        <f t="shared" si="11"/>
        <v>47.190000000000005</v>
      </c>
      <c r="J97" s="226">
        <f t="shared" si="12"/>
        <v>48</v>
      </c>
      <c r="K97" s="15" t="s">
        <v>497</v>
      </c>
      <c r="L97" s="54" t="s">
        <v>241</v>
      </c>
      <c r="M97" s="16"/>
      <c r="N97" s="16"/>
      <c r="O97" s="16"/>
      <c r="P97" s="16"/>
      <c r="Q97" s="69"/>
      <c r="R97" s="35"/>
      <c r="S97" s="35"/>
    </row>
    <row r="98" spans="1:20" x14ac:dyDescent="0.2">
      <c r="A98" s="3"/>
      <c r="B98" s="156" t="s">
        <v>355</v>
      </c>
      <c r="C98" s="135"/>
      <c r="D98" s="19"/>
      <c r="E98" s="14"/>
      <c r="F98" s="98"/>
      <c r="G98" s="148"/>
      <c r="H98" s="149"/>
      <c r="I98" s="149"/>
      <c r="J98" s="15"/>
      <c r="K98" s="15"/>
      <c r="L98" s="54"/>
      <c r="M98" s="16"/>
      <c r="N98" s="16"/>
      <c r="O98" s="16"/>
      <c r="P98" s="16"/>
      <c r="Q98" s="69"/>
      <c r="R98" s="35"/>
      <c r="S98" s="35"/>
    </row>
    <row r="99" spans="1:20" x14ac:dyDescent="0.2">
      <c r="A99" s="42"/>
      <c r="B99" s="13"/>
      <c r="C99" s="135"/>
      <c r="D99" s="18" t="s">
        <v>56</v>
      </c>
      <c r="E99" s="14"/>
      <c r="F99" s="98"/>
      <c r="G99" s="148"/>
      <c r="H99" s="149"/>
      <c r="I99" s="149"/>
      <c r="J99" s="15"/>
      <c r="K99" s="15"/>
      <c r="L99" s="54"/>
      <c r="M99" s="16"/>
      <c r="N99" s="16"/>
      <c r="O99" s="16"/>
      <c r="P99" s="16"/>
      <c r="Q99" s="69"/>
      <c r="R99" s="35"/>
      <c r="S99" s="35"/>
    </row>
    <row r="100" spans="1:20" x14ac:dyDescent="0.2">
      <c r="A100" s="3" t="s">
        <v>103</v>
      </c>
      <c r="B100" s="13" t="s">
        <v>349</v>
      </c>
      <c r="C100" s="135"/>
      <c r="D100" s="12" t="s">
        <v>57</v>
      </c>
      <c r="E100" s="14" t="s">
        <v>58</v>
      </c>
      <c r="F100" s="98">
        <v>30</v>
      </c>
      <c r="G100" s="148">
        <v>30</v>
      </c>
      <c r="H100" s="149" t="s">
        <v>87</v>
      </c>
      <c r="I100" s="15">
        <f t="shared" ref="I100:I102" si="13">IF(H100="No",G100,IF(H100="Yes",G100*1.1,"Error"))</f>
        <v>30</v>
      </c>
      <c r="J100" s="226">
        <f t="shared" ref="J100:J102" si="14">ROUNDUP(I100,0)</f>
        <v>30</v>
      </c>
      <c r="K100" s="15" t="s">
        <v>536</v>
      </c>
      <c r="L100" s="54" t="s">
        <v>391</v>
      </c>
      <c r="M100" s="16"/>
      <c r="N100" s="16"/>
      <c r="O100" s="16"/>
      <c r="P100" s="16"/>
      <c r="Q100" s="69"/>
      <c r="R100" s="35"/>
      <c r="S100" s="35"/>
      <c r="T100" s="32"/>
    </row>
    <row r="101" spans="1:20" x14ac:dyDescent="0.2">
      <c r="A101" s="3" t="s">
        <v>103</v>
      </c>
      <c r="B101" s="13" t="s">
        <v>349</v>
      </c>
      <c r="C101" s="135"/>
      <c r="D101" s="12" t="s">
        <v>59</v>
      </c>
      <c r="E101" s="14" t="s">
        <v>60</v>
      </c>
      <c r="F101" s="98">
        <v>30</v>
      </c>
      <c r="G101" s="148">
        <v>30</v>
      </c>
      <c r="H101" s="149" t="s">
        <v>87</v>
      </c>
      <c r="I101" s="15">
        <f t="shared" si="13"/>
        <v>30</v>
      </c>
      <c r="J101" s="226">
        <f t="shared" si="14"/>
        <v>30</v>
      </c>
      <c r="K101" s="15" t="s">
        <v>536</v>
      </c>
      <c r="L101" s="54" t="s">
        <v>391</v>
      </c>
      <c r="M101" s="16"/>
      <c r="N101" s="16"/>
      <c r="O101" s="16"/>
      <c r="P101" s="16"/>
      <c r="Q101" s="69"/>
      <c r="R101" s="35"/>
      <c r="S101" s="35"/>
      <c r="T101" s="32"/>
    </row>
    <row r="102" spans="1:20" x14ac:dyDescent="0.2">
      <c r="A102" s="3" t="s">
        <v>103</v>
      </c>
      <c r="B102" s="13" t="s">
        <v>349</v>
      </c>
      <c r="C102" s="135"/>
      <c r="D102" s="12"/>
      <c r="E102" s="14" t="s">
        <v>61</v>
      </c>
      <c r="F102" s="98">
        <v>30</v>
      </c>
      <c r="G102" s="148">
        <v>30</v>
      </c>
      <c r="H102" s="149" t="s">
        <v>87</v>
      </c>
      <c r="I102" s="15">
        <f t="shared" si="13"/>
        <v>30</v>
      </c>
      <c r="J102" s="226">
        <f t="shared" si="14"/>
        <v>30</v>
      </c>
      <c r="K102" s="15" t="s">
        <v>536</v>
      </c>
      <c r="L102" s="54" t="s">
        <v>391</v>
      </c>
      <c r="M102" s="16"/>
      <c r="N102" s="16"/>
      <c r="O102" s="16"/>
      <c r="P102" s="16"/>
      <c r="Q102" s="69"/>
      <c r="R102" s="35"/>
      <c r="S102" s="35"/>
      <c r="T102" s="32"/>
    </row>
    <row r="103" spans="1:20" x14ac:dyDescent="0.2">
      <c r="A103" s="3"/>
      <c r="B103" s="13"/>
      <c r="C103" s="135"/>
      <c r="D103" s="12"/>
      <c r="E103" s="14"/>
      <c r="F103" s="98"/>
      <c r="G103" s="157"/>
      <c r="H103" s="149"/>
      <c r="I103" s="149"/>
      <c r="J103" s="15"/>
      <c r="K103" s="15"/>
      <c r="L103" s="54"/>
      <c r="M103" s="16"/>
      <c r="N103" s="16"/>
      <c r="O103" s="16"/>
      <c r="P103" s="16"/>
      <c r="Q103" s="69"/>
      <c r="R103" s="35"/>
      <c r="S103" s="35"/>
    </row>
    <row r="104" spans="1:20" x14ac:dyDescent="0.2">
      <c r="A104" s="42"/>
      <c r="B104" s="13"/>
      <c r="C104" s="135"/>
      <c r="D104" s="18" t="s">
        <v>52</v>
      </c>
      <c r="E104" s="14"/>
      <c r="F104" s="98"/>
      <c r="G104" s="157"/>
      <c r="H104" s="149"/>
      <c r="I104" s="149"/>
      <c r="J104" s="15"/>
      <c r="K104" s="15"/>
      <c r="L104" s="54"/>
      <c r="M104" s="16"/>
      <c r="N104" s="16"/>
      <c r="O104" s="16"/>
      <c r="P104" s="16"/>
      <c r="Q104" s="69"/>
      <c r="R104" s="35"/>
      <c r="S104" s="35"/>
    </row>
    <row r="105" spans="1:20" x14ac:dyDescent="0.2">
      <c r="A105" s="42"/>
      <c r="B105" s="13"/>
      <c r="C105" s="135"/>
      <c r="D105" s="18"/>
      <c r="E105" s="14"/>
      <c r="F105" s="98"/>
      <c r="G105" s="148"/>
      <c r="H105" s="149"/>
      <c r="I105" s="149"/>
      <c r="J105" s="28"/>
      <c r="K105" s="28"/>
      <c r="L105" s="54"/>
      <c r="M105" s="16"/>
      <c r="N105" s="16"/>
      <c r="O105" s="16"/>
      <c r="P105" s="16"/>
      <c r="Q105" s="69"/>
      <c r="R105" s="35"/>
      <c r="S105" s="35"/>
    </row>
    <row r="106" spans="1:20" x14ac:dyDescent="0.2">
      <c r="A106" s="42"/>
      <c r="B106" s="22" t="s">
        <v>357</v>
      </c>
      <c r="C106" s="139"/>
      <c r="D106" s="12" t="s">
        <v>283</v>
      </c>
      <c r="E106" s="14" t="s">
        <v>347</v>
      </c>
      <c r="F106" s="117" t="s">
        <v>540</v>
      </c>
      <c r="G106" s="153" t="s">
        <v>540</v>
      </c>
      <c r="H106" s="149"/>
      <c r="I106" s="149"/>
      <c r="J106" s="28" t="s">
        <v>539</v>
      </c>
      <c r="K106" s="15" t="s">
        <v>497</v>
      </c>
      <c r="L106" s="54" t="s">
        <v>241</v>
      </c>
      <c r="M106" s="16"/>
      <c r="N106" s="16"/>
      <c r="O106" s="16"/>
      <c r="P106" s="16"/>
      <c r="Q106" s="69"/>
      <c r="R106" s="35"/>
      <c r="S106" s="35"/>
      <c r="T106" s="32"/>
    </row>
    <row r="107" spans="1:20" x14ac:dyDescent="0.2">
      <c r="A107" s="42"/>
      <c r="B107" s="13"/>
      <c r="C107" s="135"/>
      <c r="D107" s="18"/>
      <c r="E107" s="14" t="s">
        <v>346</v>
      </c>
      <c r="F107" s="117" t="s">
        <v>540</v>
      </c>
      <c r="G107" s="153" t="s">
        <v>540</v>
      </c>
      <c r="H107" s="149"/>
      <c r="I107" s="149"/>
      <c r="J107" s="28" t="s">
        <v>539</v>
      </c>
      <c r="K107" s="15" t="s">
        <v>497</v>
      </c>
      <c r="L107" s="54" t="s">
        <v>241</v>
      </c>
      <c r="M107" s="16"/>
      <c r="N107" s="16"/>
      <c r="O107" s="16"/>
      <c r="P107" s="16"/>
      <c r="Q107" s="69"/>
      <c r="R107" s="35"/>
      <c r="S107" s="35"/>
    </row>
    <row r="108" spans="1:20" x14ac:dyDescent="0.2">
      <c r="A108" s="42"/>
      <c r="B108" s="13"/>
      <c r="C108" s="135"/>
      <c r="D108" s="18"/>
      <c r="E108" s="14" t="s">
        <v>284</v>
      </c>
      <c r="F108" s="98">
        <v>0.9</v>
      </c>
      <c r="G108" s="148">
        <f>ROUNDUP(F108*(1+$O$3),1)</f>
        <v>1</v>
      </c>
      <c r="H108" s="149" t="s">
        <v>88</v>
      </c>
      <c r="I108" s="15">
        <f t="shared" ref="I108:I113" si="15">IF(H108="No",G108,IF(H108="Yes",G108*1.1,"Error"))</f>
        <v>1.1000000000000001</v>
      </c>
      <c r="J108" s="226">
        <v>1</v>
      </c>
      <c r="K108" s="15" t="s">
        <v>497</v>
      </c>
      <c r="L108" s="54" t="s">
        <v>241</v>
      </c>
      <c r="M108" s="16"/>
      <c r="N108" s="16"/>
      <c r="O108" s="16"/>
      <c r="P108" s="16"/>
      <c r="Q108" s="69"/>
      <c r="R108" s="35"/>
      <c r="S108" s="35"/>
    </row>
    <row r="109" spans="1:20" x14ac:dyDescent="0.2">
      <c r="A109" s="42"/>
      <c r="B109" s="13"/>
      <c r="C109" s="135"/>
      <c r="D109" s="18"/>
      <c r="E109" s="14"/>
      <c r="F109" s="98"/>
      <c r="G109" s="148"/>
      <c r="H109" s="149"/>
      <c r="I109" s="149"/>
      <c r="J109" s="15"/>
      <c r="K109" s="15"/>
      <c r="L109" s="54"/>
      <c r="M109" s="16"/>
      <c r="N109" s="16"/>
      <c r="O109" s="16"/>
      <c r="P109" s="16"/>
      <c r="Q109" s="69"/>
      <c r="R109" s="35"/>
      <c r="S109" s="35"/>
    </row>
    <row r="110" spans="1:20" x14ac:dyDescent="0.2">
      <c r="A110" s="56" t="s">
        <v>106</v>
      </c>
      <c r="B110" s="22" t="s">
        <v>358</v>
      </c>
      <c r="C110" s="139"/>
      <c r="D110" s="12" t="s">
        <v>256</v>
      </c>
      <c r="E110" s="118" t="s">
        <v>548</v>
      </c>
      <c r="F110" s="98">
        <v>20</v>
      </c>
      <c r="G110" s="148">
        <v>20</v>
      </c>
      <c r="H110" s="149" t="s">
        <v>87</v>
      </c>
      <c r="I110" s="15">
        <f t="shared" si="15"/>
        <v>20</v>
      </c>
      <c r="J110" s="226">
        <f t="shared" ref="J110:J113" si="16">ROUNDUP(I110,0)</f>
        <v>20</v>
      </c>
      <c r="K110" s="15" t="s">
        <v>536</v>
      </c>
      <c r="L110" s="54" t="s">
        <v>394</v>
      </c>
      <c r="M110" s="16"/>
      <c r="N110" s="16"/>
      <c r="O110" s="16"/>
      <c r="P110" s="16"/>
      <c r="Q110" s="69"/>
      <c r="R110" s="35"/>
      <c r="S110" s="35"/>
      <c r="T110" s="32"/>
    </row>
    <row r="111" spans="1:20" x14ac:dyDescent="0.2">
      <c r="A111" s="56"/>
      <c r="B111" s="22"/>
      <c r="C111" s="139"/>
      <c r="D111" s="12"/>
      <c r="E111" s="118" t="s">
        <v>549</v>
      </c>
      <c r="F111" s="98">
        <v>43</v>
      </c>
      <c r="G111" s="148">
        <v>43</v>
      </c>
      <c r="H111" s="149" t="s">
        <v>87</v>
      </c>
      <c r="I111" s="15">
        <f t="shared" si="15"/>
        <v>43</v>
      </c>
      <c r="J111" s="226">
        <f t="shared" si="16"/>
        <v>43</v>
      </c>
      <c r="K111" s="15" t="s">
        <v>536</v>
      </c>
      <c r="L111" s="54" t="s">
        <v>394</v>
      </c>
      <c r="M111" s="16"/>
      <c r="N111" s="16"/>
      <c r="O111" s="16"/>
      <c r="P111" s="16"/>
      <c r="Q111" s="69"/>
      <c r="R111" s="35"/>
      <c r="S111" s="35"/>
    </row>
    <row r="112" spans="1:20" x14ac:dyDescent="0.2">
      <c r="A112" s="56"/>
      <c r="B112" s="22"/>
      <c r="C112" s="139"/>
      <c r="D112" s="12"/>
      <c r="E112" s="118" t="s">
        <v>550</v>
      </c>
      <c r="F112" s="98">
        <v>100</v>
      </c>
      <c r="G112" s="148">
        <v>100</v>
      </c>
      <c r="H112" s="149" t="s">
        <v>87</v>
      </c>
      <c r="I112" s="15">
        <f t="shared" si="15"/>
        <v>100</v>
      </c>
      <c r="J112" s="226">
        <f t="shared" si="16"/>
        <v>100</v>
      </c>
      <c r="K112" s="15" t="s">
        <v>536</v>
      </c>
      <c r="L112" s="54" t="s">
        <v>394</v>
      </c>
      <c r="M112" s="16"/>
      <c r="N112" s="16"/>
      <c r="O112" s="16"/>
      <c r="P112" s="16"/>
      <c r="Q112" s="69"/>
      <c r="R112" s="35"/>
      <c r="S112" s="35"/>
    </row>
    <row r="113" spans="1:20" x14ac:dyDescent="0.2">
      <c r="A113" s="56"/>
      <c r="B113" s="22"/>
      <c r="C113" s="139"/>
      <c r="D113" s="12"/>
      <c r="E113" s="14" t="s">
        <v>444</v>
      </c>
      <c r="F113" s="98">
        <v>100</v>
      </c>
      <c r="G113" s="148">
        <v>100</v>
      </c>
      <c r="H113" s="149" t="s">
        <v>87</v>
      </c>
      <c r="I113" s="15">
        <f t="shared" si="15"/>
        <v>100</v>
      </c>
      <c r="J113" s="226">
        <f t="shared" si="16"/>
        <v>100</v>
      </c>
      <c r="K113" s="15" t="s">
        <v>536</v>
      </c>
      <c r="L113" s="54" t="s">
        <v>394</v>
      </c>
      <c r="M113" s="16"/>
      <c r="N113" s="16"/>
      <c r="O113" s="16"/>
      <c r="P113" s="16"/>
      <c r="Q113" s="69"/>
      <c r="R113" s="35"/>
      <c r="S113" s="35"/>
    </row>
    <row r="114" spans="1:20" x14ac:dyDescent="0.2">
      <c r="A114" s="56"/>
      <c r="B114" s="22"/>
      <c r="C114" s="139"/>
      <c r="D114" s="12"/>
      <c r="E114" s="14"/>
      <c r="F114" s="98"/>
      <c r="G114" s="148"/>
      <c r="H114" s="149"/>
      <c r="I114" s="149"/>
      <c r="J114" s="15"/>
      <c r="K114" s="15"/>
      <c r="L114" s="54" t="s">
        <v>394</v>
      </c>
      <c r="M114" s="16"/>
      <c r="N114" s="16"/>
      <c r="O114" s="16"/>
      <c r="P114" s="16"/>
      <c r="Q114" s="69"/>
      <c r="R114" s="35"/>
      <c r="S114" s="35"/>
    </row>
    <row r="115" spans="1:20" x14ac:dyDescent="0.2">
      <c r="A115" s="56"/>
      <c r="B115" s="22"/>
      <c r="C115" s="139"/>
      <c r="D115" s="12"/>
      <c r="E115" s="14"/>
      <c r="F115" s="98"/>
      <c r="G115" s="148"/>
      <c r="H115" s="149"/>
      <c r="I115" s="149"/>
      <c r="J115" s="15"/>
      <c r="K115" s="15"/>
      <c r="L115" s="54"/>
      <c r="M115" s="16"/>
      <c r="N115" s="16"/>
      <c r="O115" s="16"/>
      <c r="P115" s="16"/>
      <c r="Q115" s="69"/>
      <c r="R115" s="35"/>
      <c r="S115" s="35"/>
    </row>
    <row r="116" spans="1:20" x14ac:dyDescent="0.2">
      <c r="A116" s="3" t="s">
        <v>100</v>
      </c>
      <c r="B116" s="13" t="s">
        <v>358</v>
      </c>
      <c r="C116" s="135"/>
      <c r="D116" s="12" t="s">
        <v>53</v>
      </c>
      <c r="E116" s="118" t="s">
        <v>541</v>
      </c>
      <c r="F116" s="98">
        <v>50</v>
      </c>
      <c r="G116" s="148">
        <v>50</v>
      </c>
      <c r="H116" s="149" t="s">
        <v>87</v>
      </c>
      <c r="I116" s="15">
        <f t="shared" ref="I116:I123" si="17">IF(H116="No",G116,IF(H116="Yes",G116*1.1,"Error"))</f>
        <v>50</v>
      </c>
      <c r="J116" s="226">
        <f t="shared" ref="J116:J123" si="18">ROUNDUP(I116,0)</f>
        <v>50</v>
      </c>
      <c r="K116" s="15" t="s">
        <v>536</v>
      </c>
      <c r="L116" s="54" t="s">
        <v>395</v>
      </c>
      <c r="M116" s="16"/>
      <c r="N116" s="16"/>
      <c r="O116" s="16"/>
      <c r="P116" s="16"/>
      <c r="Q116" s="69"/>
      <c r="R116" s="35"/>
      <c r="S116" s="35"/>
      <c r="T116" s="32"/>
    </row>
    <row r="117" spans="1:20" x14ac:dyDescent="0.2">
      <c r="A117" s="3" t="s">
        <v>100</v>
      </c>
      <c r="B117" s="22" t="s">
        <v>358</v>
      </c>
      <c r="C117" s="139"/>
      <c r="D117" s="12"/>
      <c r="E117" s="118" t="s">
        <v>542</v>
      </c>
      <c r="F117" s="98">
        <v>25</v>
      </c>
      <c r="G117" s="148">
        <v>25</v>
      </c>
      <c r="H117" s="149" t="s">
        <v>87</v>
      </c>
      <c r="I117" s="15">
        <f t="shared" si="17"/>
        <v>25</v>
      </c>
      <c r="J117" s="226">
        <f t="shared" si="18"/>
        <v>25</v>
      </c>
      <c r="K117" s="15" t="s">
        <v>536</v>
      </c>
      <c r="L117" s="54" t="s">
        <v>395</v>
      </c>
      <c r="M117" s="16"/>
      <c r="N117" s="16"/>
      <c r="O117" s="16"/>
      <c r="P117" s="16"/>
      <c r="Q117" s="69"/>
      <c r="R117" s="35"/>
      <c r="S117" s="35"/>
      <c r="T117" s="32"/>
    </row>
    <row r="118" spans="1:20" x14ac:dyDescent="0.2">
      <c r="A118" s="3" t="s">
        <v>100</v>
      </c>
      <c r="B118" s="13" t="s">
        <v>358</v>
      </c>
      <c r="C118" s="135"/>
      <c r="D118" s="12"/>
      <c r="E118" s="118" t="s">
        <v>543</v>
      </c>
      <c r="F118" s="98">
        <v>120</v>
      </c>
      <c r="G118" s="148">
        <v>120</v>
      </c>
      <c r="H118" s="149" t="s">
        <v>87</v>
      </c>
      <c r="I118" s="15">
        <f t="shared" si="17"/>
        <v>120</v>
      </c>
      <c r="J118" s="226">
        <f t="shared" si="18"/>
        <v>120</v>
      </c>
      <c r="K118" s="15" t="s">
        <v>536</v>
      </c>
      <c r="L118" s="54" t="s">
        <v>395</v>
      </c>
      <c r="M118" s="16"/>
      <c r="N118" s="16"/>
      <c r="O118" s="16"/>
      <c r="P118" s="16"/>
      <c r="Q118" s="69"/>
      <c r="R118" s="35"/>
      <c r="S118" s="35"/>
      <c r="T118" s="32"/>
    </row>
    <row r="119" spans="1:20" x14ac:dyDescent="0.2">
      <c r="A119" s="3" t="s">
        <v>100</v>
      </c>
      <c r="B119" s="13" t="s">
        <v>358</v>
      </c>
      <c r="C119" s="135"/>
      <c r="D119" s="12"/>
      <c r="E119" s="118" t="s">
        <v>544</v>
      </c>
      <c r="F119" s="98">
        <v>250</v>
      </c>
      <c r="G119" s="148">
        <v>250</v>
      </c>
      <c r="H119" s="149" t="s">
        <v>87</v>
      </c>
      <c r="I119" s="15">
        <f t="shared" si="17"/>
        <v>250</v>
      </c>
      <c r="J119" s="226">
        <f t="shared" si="18"/>
        <v>250</v>
      </c>
      <c r="K119" s="15" t="s">
        <v>536</v>
      </c>
      <c r="L119" s="54" t="s">
        <v>395</v>
      </c>
      <c r="M119" s="16"/>
      <c r="N119" s="16"/>
      <c r="O119" s="16"/>
      <c r="P119" s="16"/>
      <c r="Q119" s="69"/>
      <c r="R119" s="35"/>
      <c r="S119" s="35"/>
      <c r="T119" s="32"/>
    </row>
    <row r="120" spans="1:20" x14ac:dyDescent="0.2">
      <c r="A120" s="3" t="s">
        <v>100</v>
      </c>
      <c r="B120" s="13" t="s">
        <v>358</v>
      </c>
      <c r="C120" s="135"/>
      <c r="D120" s="12"/>
      <c r="E120" s="118" t="s">
        <v>545</v>
      </c>
      <c r="F120" s="98">
        <v>20</v>
      </c>
      <c r="G120" s="148">
        <v>20</v>
      </c>
      <c r="H120" s="149" t="s">
        <v>87</v>
      </c>
      <c r="I120" s="15">
        <f t="shared" si="17"/>
        <v>20</v>
      </c>
      <c r="J120" s="226">
        <f t="shared" si="18"/>
        <v>20</v>
      </c>
      <c r="K120" s="15" t="s">
        <v>536</v>
      </c>
      <c r="L120" s="54" t="s">
        <v>395</v>
      </c>
      <c r="M120" s="16"/>
      <c r="N120" s="16"/>
      <c r="O120" s="16"/>
      <c r="P120" s="16"/>
      <c r="Q120" s="69"/>
      <c r="R120" s="35"/>
      <c r="S120" s="35"/>
      <c r="T120" s="32"/>
    </row>
    <row r="121" spans="1:20" x14ac:dyDescent="0.2">
      <c r="A121" s="3" t="s">
        <v>100</v>
      </c>
      <c r="B121" s="13" t="s">
        <v>358</v>
      </c>
      <c r="C121" s="135"/>
      <c r="D121" s="12"/>
      <c r="E121" s="118" t="s">
        <v>546</v>
      </c>
      <c r="F121" s="98">
        <v>43</v>
      </c>
      <c r="G121" s="148">
        <v>43</v>
      </c>
      <c r="H121" s="149" t="s">
        <v>87</v>
      </c>
      <c r="I121" s="15">
        <f t="shared" si="17"/>
        <v>43</v>
      </c>
      <c r="J121" s="226">
        <f t="shared" si="18"/>
        <v>43</v>
      </c>
      <c r="K121" s="15" t="s">
        <v>536</v>
      </c>
      <c r="L121" s="54" t="s">
        <v>395</v>
      </c>
      <c r="M121" s="16"/>
      <c r="N121" s="16"/>
      <c r="O121" s="16"/>
      <c r="P121" s="16"/>
      <c r="Q121" s="69"/>
      <c r="R121" s="35"/>
      <c r="S121" s="35"/>
      <c r="T121" s="32"/>
    </row>
    <row r="122" spans="1:20" x14ac:dyDescent="0.2">
      <c r="A122" s="3" t="s">
        <v>100</v>
      </c>
      <c r="B122" s="13" t="s">
        <v>358</v>
      </c>
      <c r="C122" s="135"/>
      <c r="D122" s="12"/>
      <c r="E122" s="118" t="s">
        <v>547</v>
      </c>
      <c r="F122" s="98">
        <v>100</v>
      </c>
      <c r="G122" s="148">
        <v>100</v>
      </c>
      <c r="H122" s="149" t="s">
        <v>87</v>
      </c>
      <c r="I122" s="15">
        <f t="shared" si="17"/>
        <v>100</v>
      </c>
      <c r="J122" s="226">
        <f t="shared" si="18"/>
        <v>100</v>
      </c>
      <c r="K122" s="15" t="s">
        <v>536</v>
      </c>
      <c r="L122" s="54" t="s">
        <v>395</v>
      </c>
      <c r="M122" s="16"/>
      <c r="N122" s="16"/>
      <c r="O122" s="16"/>
      <c r="P122" s="16"/>
      <c r="Q122" s="69"/>
      <c r="R122" s="35"/>
      <c r="S122" s="35"/>
      <c r="T122" s="32"/>
    </row>
    <row r="123" spans="1:20" x14ac:dyDescent="0.2">
      <c r="A123" s="3" t="s">
        <v>100</v>
      </c>
      <c r="B123" s="22" t="s">
        <v>358</v>
      </c>
      <c r="C123" s="139"/>
      <c r="D123" s="12"/>
      <c r="E123" s="118" t="s">
        <v>445</v>
      </c>
      <c r="F123" s="98">
        <v>50</v>
      </c>
      <c r="G123" s="148">
        <v>50</v>
      </c>
      <c r="H123" s="149" t="s">
        <v>87</v>
      </c>
      <c r="I123" s="15">
        <f t="shared" si="17"/>
        <v>50</v>
      </c>
      <c r="J123" s="226">
        <f t="shared" si="18"/>
        <v>50</v>
      </c>
      <c r="K123" s="15" t="s">
        <v>536</v>
      </c>
      <c r="L123" s="54" t="s">
        <v>395</v>
      </c>
      <c r="M123" s="16"/>
      <c r="N123" s="16"/>
      <c r="O123" s="16"/>
      <c r="P123" s="16"/>
      <c r="Q123" s="69"/>
      <c r="R123" s="35"/>
      <c r="S123" s="35"/>
      <c r="T123" s="32"/>
    </row>
    <row r="124" spans="1:20" x14ac:dyDescent="0.2">
      <c r="A124" s="3" t="s">
        <v>100</v>
      </c>
      <c r="B124" s="22" t="s">
        <v>358</v>
      </c>
      <c r="C124" s="139"/>
      <c r="D124" s="12"/>
      <c r="E124" s="14"/>
      <c r="F124" s="98"/>
      <c r="G124" s="148"/>
      <c r="H124" s="149"/>
      <c r="I124" s="149"/>
      <c r="J124" s="15"/>
      <c r="K124" s="15"/>
      <c r="L124" s="54" t="s">
        <v>395</v>
      </c>
      <c r="M124" s="16"/>
      <c r="N124" s="16"/>
      <c r="O124" s="16"/>
      <c r="P124" s="16"/>
      <c r="Q124" s="69"/>
      <c r="R124" s="35"/>
      <c r="S124" s="35"/>
    </row>
    <row r="125" spans="1:20" x14ac:dyDescent="0.2">
      <c r="A125" s="3"/>
      <c r="B125" s="22"/>
      <c r="C125" s="139"/>
      <c r="D125" s="12"/>
      <c r="E125" s="14"/>
      <c r="F125" s="98"/>
      <c r="G125" s="148"/>
      <c r="H125" s="149"/>
      <c r="I125" s="149"/>
      <c r="J125" s="15"/>
      <c r="K125" s="15"/>
      <c r="L125" s="54"/>
      <c r="M125" s="16"/>
      <c r="N125" s="16"/>
      <c r="O125" s="16"/>
      <c r="P125" s="16"/>
      <c r="Q125" s="69"/>
      <c r="R125" s="35"/>
      <c r="S125" s="35"/>
    </row>
    <row r="126" spans="1:20" x14ac:dyDescent="0.2">
      <c r="A126" s="3" t="s">
        <v>100</v>
      </c>
      <c r="B126" s="13" t="s">
        <v>359</v>
      </c>
      <c r="C126" s="135"/>
      <c r="D126" s="12" t="s">
        <v>54</v>
      </c>
      <c r="E126" s="14" t="s">
        <v>55</v>
      </c>
      <c r="F126" s="98">
        <v>119</v>
      </c>
      <c r="G126" s="148">
        <f t="shared" ref="G126:G127" si="19">ROUNDUP(F126*(1+$O$3),1)</f>
        <v>121.39999999999999</v>
      </c>
      <c r="H126" s="149" t="s">
        <v>87</v>
      </c>
      <c r="I126" s="15">
        <f t="shared" ref="I126:I127" si="20">IF(H126="No",G126,IF(H126="Yes",G126*1.1,"Error"))</f>
        <v>121.39999999999999</v>
      </c>
      <c r="J126" s="226">
        <f t="shared" ref="J126:J127" si="21">ROUNDUP(I126,0)</f>
        <v>122</v>
      </c>
      <c r="K126" s="15" t="s">
        <v>497</v>
      </c>
      <c r="L126" s="54" t="s">
        <v>241</v>
      </c>
      <c r="M126" s="16"/>
      <c r="N126" s="16"/>
      <c r="O126" s="16"/>
      <c r="P126" s="16"/>
      <c r="Q126" s="69"/>
      <c r="R126" s="35"/>
      <c r="S126" s="35"/>
      <c r="T126" s="32"/>
    </row>
    <row r="127" spans="1:20" x14ac:dyDescent="0.2">
      <c r="A127" s="3"/>
      <c r="B127" s="13" t="s">
        <v>359</v>
      </c>
      <c r="C127" s="135"/>
      <c r="D127" s="12"/>
      <c r="E127" s="14" t="s">
        <v>112</v>
      </c>
      <c r="F127" s="98">
        <v>38</v>
      </c>
      <c r="G127" s="148">
        <f t="shared" si="19"/>
        <v>38.800000000000004</v>
      </c>
      <c r="H127" s="149" t="s">
        <v>88</v>
      </c>
      <c r="I127" s="15">
        <f t="shared" si="20"/>
        <v>42.680000000000007</v>
      </c>
      <c r="J127" s="226">
        <f t="shared" si="21"/>
        <v>43</v>
      </c>
      <c r="K127" s="15" t="s">
        <v>497</v>
      </c>
      <c r="L127" s="54" t="s">
        <v>241</v>
      </c>
      <c r="M127" s="16"/>
      <c r="N127" s="16"/>
      <c r="O127" s="16"/>
      <c r="P127" s="16"/>
      <c r="Q127" s="69"/>
      <c r="R127" s="35"/>
      <c r="S127" s="35"/>
      <c r="T127" s="32"/>
    </row>
    <row r="128" spans="1:20" x14ac:dyDescent="0.2">
      <c r="A128" s="3"/>
      <c r="B128" s="13"/>
      <c r="C128" s="135"/>
      <c r="D128" s="12"/>
      <c r="E128" s="14"/>
      <c r="F128" s="98"/>
      <c r="G128" s="157"/>
      <c r="H128" s="158"/>
      <c r="I128" s="158"/>
      <c r="J128" s="15"/>
      <c r="K128" s="15"/>
      <c r="L128" s="54"/>
      <c r="M128" s="16"/>
      <c r="N128" s="16"/>
      <c r="O128" s="16"/>
      <c r="P128" s="16"/>
      <c r="Q128" s="69"/>
      <c r="R128" s="35"/>
      <c r="S128" s="35"/>
    </row>
    <row r="129" spans="1:20" x14ac:dyDescent="0.2">
      <c r="A129" s="42"/>
      <c r="B129" s="13"/>
      <c r="C129" s="135"/>
      <c r="D129" s="18" t="s">
        <v>450</v>
      </c>
      <c r="E129" s="14"/>
      <c r="F129" s="98"/>
      <c r="G129" s="157"/>
      <c r="H129" s="149"/>
      <c r="I129" s="149"/>
      <c r="J129" s="15"/>
      <c r="K129" s="15"/>
      <c r="L129" s="54"/>
      <c r="M129" s="16"/>
      <c r="N129" s="16"/>
      <c r="O129" s="16"/>
      <c r="P129" s="16"/>
      <c r="Q129" s="69"/>
      <c r="R129" s="35"/>
      <c r="S129" s="35"/>
    </row>
    <row r="130" spans="1:20" x14ac:dyDescent="0.2">
      <c r="A130" s="3" t="s">
        <v>103</v>
      </c>
      <c r="B130" s="13" t="s">
        <v>360</v>
      </c>
      <c r="C130" s="135"/>
      <c r="D130" s="12" t="s">
        <v>232</v>
      </c>
      <c r="E130" s="14" t="s">
        <v>233</v>
      </c>
      <c r="F130" s="98">
        <v>50</v>
      </c>
      <c r="G130" s="148">
        <v>50</v>
      </c>
      <c r="H130" s="149" t="s">
        <v>87</v>
      </c>
      <c r="I130" s="15">
        <f t="shared" ref="I130:I131" si="22">IF(H130="No",G130,IF(H130="Yes",G130*1.1,"Error"))</f>
        <v>50</v>
      </c>
      <c r="J130" s="226">
        <f t="shared" ref="J130:J131" si="23">ROUNDUP(I130,0)</f>
        <v>50</v>
      </c>
      <c r="K130" s="15" t="s">
        <v>536</v>
      </c>
      <c r="L130" s="54" t="s">
        <v>427</v>
      </c>
      <c r="M130" s="16"/>
      <c r="N130" s="16"/>
      <c r="O130" s="16"/>
      <c r="P130" s="16"/>
      <c r="Q130" s="69"/>
      <c r="R130" s="35"/>
      <c r="S130" s="35"/>
      <c r="T130" s="32"/>
    </row>
    <row r="131" spans="1:20" x14ac:dyDescent="0.2">
      <c r="A131" s="3"/>
      <c r="B131" s="13" t="s">
        <v>360</v>
      </c>
      <c r="C131" s="135"/>
      <c r="D131" s="12" t="s">
        <v>234</v>
      </c>
      <c r="E131" s="14" t="s">
        <v>233</v>
      </c>
      <c r="F131" s="98">
        <v>140</v>
      </c>
      <c r="G131" s="148">
        <v>140</v>
      </c>
      <c r="H131" s="149" t="s">
        <v>87</v>
      </c>
      <c r="I131" s="15">
        <f t="shared" si="22"/>
        <v>140</v>
      </c>
      <c r="J131" s="226">
        <f t="shared" si="23"/>
        <v>140</v>
      </c>
      <c r="K131" s="15" t="s">
        <v>536</v>
      </c>
      <c r="L131" s="54" t="s">
        <v>427</v>
      </c>
      <c r="M131" s="16"/>
      <c r="N131" s="16"/>
      <c r="O131" s="16"/>
      <c r="P131" s="16"/>
      <c r="Q131" s="69"/>
      <c r="R131" s="35"/>
      <c r="S131" s="35"/>
      <c r="T131" s="32"/>
    </row>
    <row r="132" spans="1:20" x14ac:dyDescent="0.2">
      <c r="A132" s="42"/>
      <c r="B132" s="13"/>
      <c r="C132" s="135"/>
      <c r="D132" s="18" t="s">
        <v>170</v>
      </c>
      <c r="E132" s="14"/>
      <c r="F132" s="98"/>
      <c r="G132" s="157"/>
      <c r="H132" s="149"/>
      <c r="I132" s="149"/>
      <c r="J132" s="15"/>
      <c r="K132" s="15"/>
      <c r="L132" s="54"/>
      <c r="M132" s="16"/>
      <c r="N132" s="16"/>
      <c r="O132" s="16"/>
      <c r="P132" s="16"/>
      <c r="Q132" s="69"/>
      <c r="R132" s="35"/>
      <c r="S132" s="35"/>
    </row>
    <row r="133" spans="1:20" ht="27.75" customHeight="1" x14ac:dyDescent="0.2">
      <c r="A133" s="42"/>
      <c r="B133" s="83" t="s">
        <v>361</v>
      </c>
      <c r="C133" s="140"/>
      <c r="D133" s="37" t="s">
        <v>171</v>
      </c>
      <c r="E133" s="14"/>
      <c r="F133" s="98"/>
      <c r="G133" s="148"/>
      <c r="H133" s="149"/>
      <c r="I133" s="149"/>
      <c r="J133" s="15"/>
      <c r="K133" s="15"/>
      <c r="L133" s="54"/>
      <c r="M133" s="16"/>
      <c r="N133" s="16"/>
      <c r="O133" s="16"/>
      <c r="P133" s="16"/>
      <c r="Q133" s="69"/>
      <c r="R133" s="35"/>
      <c r="S133" s="35"/>
      <c r="T133" s="32"/>
    </row>
    <row r="134" spans="1:20" x14ac:dyDescent="0.2">
      <c r="A134" s="42"/>
      <c r="B134" s="13"/>
      <c r="C134" s="135"/>
      <c r="D134" s="12"/>
      <c r="E134" s="14" t="s">
        <v>242</v>
      </c>
      <c r="F134" s="98">
        <v>118</v>
      </c>
      <c r="G134" s="148">
        <v>118</v>
      </c>
      <c r="H134" s="149" t="s">
        <v>87</v>
      </c>
      <c r="I134" s="15">
        <f t="shared" ref="I134:I138" si="24">IF(H134="No",G134,IF(H134="Yes",G134*1.1,"Error"))</f>
        <v>118</v>
      </c>
      <c r="J134" s="226">
        <f t="shared" ref="J134:J138" si="25">ROUNDUP(I134,0)</f>
        <v>118</v>
      </c>
      <c r="K134" s="15" t="s">
        <v>536</v>
      </c>
      <c r="L134" s="54" t="s">
        <v>396</v>
      </c>
      <c r="M134" s="16"/>
      <c r="N134" s="16"/>
      <c r="O134" s="16"/>
      <c r="P134" s="16"/>
      <c r="Q134" s="69"/>
      <c r="R134" s="35"/>
      <c r="S134" s="35"/>
    </row>
    <row r="135" spans="1:20" x14ac:dyDescent="0.2">
      <c r="A135" s="42"/>
      <c r="B135" s="13"/>
      <c r="C135" s="135"/>
      <c r="D135" s="12"/>
      <c r="E135" s="14" t="s">
        <v>243</v>
      </c>
      <c r="F135" s="98">
        <v>118</v>
      </c>
      <c r="G135" s="148">
        <v>118</v>
      </c>
      <c r="H135" s="149" t="s">
        <v>87</v>
      </c>
      <c r="I135" s="15">
        <f t="shared" si="24"/>
        <v>118</v>
      </c>
      <c r="J135" s="226">
        <f t="shared" si="25"/>
        <v>118</v>
      </c>
      <c r="K135" s="15" t="s">
        <v>536</v>
      </c>
      <c r="L135" s="54" t="s">
        <v>397</v>
      </c>
      <c r="M135" s="16"/>
      <c r="N135" s="16"/>
      <c r="O135" s="16"/>
      <c r="P135" s="16"/>
      <c r="Q135" s="69"/>
      <c r="R135" s="35"/>
      <c r="S135" s="35"/>
    </row>
    <row r="136" spans="1:20" x14ac:dyDescent="0.2">
      <c r="A136" s="42"/>
      <c r="B136" s="13"/>
      <c r="C136" s="135"/>
      <c r="D136" s="12"/>
      <c r="E136" s="14" t="s">
        <v>434</v>
      </c>
      <c r="F136" s="98">
        <v>61</v>
      </c>
      <c r="G136" s="148">
        <v>61</v>
      </c>
      <c r="H136" s="149" t="s">
        <v>87</v>
      </c>
      <c r="I136" s="15">
        <f t="shared" si="24"/>
        <v>61</v>
      </c>
      <c r="J136" s="226">
        <f t="shared" si="25"/>
        <v>61</v>
      </c>
      <c r="K136" s="15" t="s">
        <v>536</v>
      </c>
      <c r="L136" s="54"/>
      <c r="M136" s="16"/>
      <c r="N136" s="16"/>
      <c r="O136" s="16"/>
      <c r="P136" s="16"/>
      <c r="Q136" s="69"/>
      <c r="R136" s="35"/>
      <c r="S136" s="35"/>
    </row>
    <row r="137" spans="1:20" x14ac:dyDescent="0.2">
      <c r="A137" s="42"/>
      <c r="B137" s="13"/>
      <c r="C137" s="135"/>
      <c r="D137" s="12"/>
      <c r="E137" s="14" t="s">
        <v>435</v>
      </c>
      <c r="F137" s="98">
        <v>110</v>
      </c>
      <c r="G137" s="148">
        <v>110</v>
      </c>
      <c r="H137" s="149" t="s">
        <v>87</v>
      </c>
      <c r="I137" s="15">
        <f t="shared" si="24"/>
        <v>110</v>
      </c>
      <c r="J137" s="226">
        <f t="shared" si="25"/>
        <v>110</v>
      </c>
      <c r="K137" s="15" t="s">
        <v>536</v>
      </c>
      <c r="L137" s="54"/>
      <c r="M137" s="16"/>
      <c r="N137" s="16"/>
      <c r="O137" s="16"/>
      <c r="P137" s="16"/>
      <c r="Q137" s="69"/>
      <c r="R137" s="35"/>
      <c r="S137" s="35"/>
    </row>
    <row r="138" spans="1:20" x14ac:dyDescent="0.2">
      <c r="A138" s="3"/>
      <c r="B138" s="13" t="s">
        <v>360</v>
      </c>
      <c r="C138" s="135"/>
      <c r="D138" s="12" t="s">
        <v>146</v>
      </c>
      <c r="E138" s="14"/>
      <c r="F138" s="98">
        <v>23</v>
      </c>
      <c r="G138" s="148">
        <f>ROUNDUP(F138*(1+$O$3),0)</f>
        <v>24</v>
      </c>
      <c r="H138" s="149" t="s">
        <v>87</v>
      </c>
      <c r="I138" s="15">
        <f t="shared" si="24"/>
        <v>24</v>
      </c>
      <c r="J138" s="226">
        <f t="shared" si="25"/>
        <v>24</v>
      </c>
      <c r="K138" s="15" t="s">
        <v>497</v>
      </c>
      <c r="L138" s="54" t="s">
        <v>241</v>
      </c>
      <c r="M138" s="16"/>
      <c r="N138" s="16"/>
      <c r="O138" s="16"/>
      <c r="P138" s="16"/>
      <c r="Q138" s="69"/>
      <c r="R138" s="35"/>
      <c r="S138" s="35"/>
      <c r="T138" s="32"/>
    </row>
    <row r="139" spans="1:20" x14ac:dyDescent="0.2">
      <c r="A139" s="3"/>
      <c r="B139" s="13"/>
      <c r="C139" s="135"/>
      <c r="D139" s="12"/>
      <c r="E139" s="14"/>
      <c r="F139" s="98"/>
      <c r="G139" s="148"/>
      <c r="H139" s="149"/>
      <c r="I139" s="15"/>
      <c r="J139" s="226"/>
      <c r="K139" s="15"/>
      <c r="L139" s="54"/>
      <c r="M139" s="16"/>
      <c r="N139" s="16"/>
      <c r="O139" s="16"/>
      <c r="P139" s="16"/>
      <c r="Q139" s="69"/>
      <c r="R139" s="35"/>
      <c r="S139" s="35"/>
      <c r="T139" s="32"/>
    </row>
    <row r="140" spans="1:20" x14ac:dyDescent="0.2">
      <c r="A140" s="42"/>
      <c r="B140" s="13"/>
      <c r="C140" s="135"/>
      <c r="D140" s="18" t="s">
        <v>451</v>
      </c>
      <c r="E140" s="14"/>
      <c r="F140" s="98"/>
      <c r="G140" s="157"/>
      <c r="H140" s="149"/>
      <c r="I140" s="149"/>
      <c r="J140" s="15"/>
      <c r="K140" s="15"/>
      <c r="L140" s="54"/>
      <c r="M140" s="16"/>
      <c r="N140" s="16"/>
      <c r="O140" s="16"/>
      <c r="P140" s="16"/>
      <c r="Q140" s="69"/>
      <c r="R140" s="35"/>
      <c r="S140" s="35"/>
    </row>
    <row r="141" spans="1:20" x14ac:dyDescent="0.2">
      <c r="A141" s="3" t="s">
        <v>98</v>
      </c>
      <c r="B141" s="13" t="s">
        <v>362</v>
      </c>
      <c r="C141" s="135"/>
      <c r="D141" s="12" t="s">
        <v>244</v>
      </c>
      <c r="E141" s="14" t="s">
        <v>238</v>
      </c>
      <c r="F141" s="98"/>
      <c r="G141" s="157"/>
      <c r="H141" s="149" t="s">
        <v>87</v>
      </c>
      <c r="I141" s="149"/>
      <c r="J141" s="15" t="s">
        <v>250</v>
      </c>
      <c r="K141" s="15" t="s">
        <v>536</v>
      </c>
      <c r="L141" s="54" t="s">
        <v>403</v>
      </c>
      <c r="M141" s="16"/>
      <c r="N141" s="16"/>
      <c r="O141" s="16"/>
      <c r="P141" s="16"/>
      <c r="Q141" s="69"/>
      <c r="R141" s="35"/>
      <c r="S141" s="35"/>
      <c r="T141" s="32"/>
    </row>
    <row r="142" spans="1:20" x14ac:dyDescent="0.2">
      <c r="A142" s="3" t="s">
        <v>98</v>
      </c>
      <c r="B142" s="13" t="s">
        <v>362</v>
      </c>
      <c r="C142" s="135"/>
      <c r="D142" s="12" t="s">
        <v>244</v>
      </c>
      <c r="E142" s="14" t="s">
        <v>246</v>
      </c>
      <c r="F142" s="98"/>
      <c r="G142" s="157"/>
      <c r="H142" s="149" t="s">
        <v>87</v>
      </c>
      <c r="I142" s="149"/>
      <c r="J142" s="15" t="s">
        <v>250</v>
      </c>
      <c r="K142" s="15" t="s">
        <v>536</v>
      </c>
      <c r="L142" s="54" t="s">
        <v>403</v>
      </c>
      <c r="M142" s="16"/>
      <c r="N142" s="16"/>
      <c r="O142" s="16"/>
      <c r="P142" s="16"/>
      <c r="Q142" s="69"/>
      <c r="R142" s="35"/>
      <c r="S142" s="35"/>
      <c r="T142" s="32"/>
    </row>
    <row r="143" spans="1:20" x14ac:dyDescent="0.2">
      <c r="A143" s="3"/>
      <c r="B143" s="13" t="s">
        <v>362</v>
      </c>
      <c r="C143" s="135"/>
      <c r="D143" s="12" t="s">
        <v>244</v>
      </c>
      <c r="E143" s="14" t="s">
        <v>412</v>
      </c>
      <c r="F143" s="98"/>
      <c r="G143" s="157"/>
      <c r="H143" s="149" t="s">
        <v>87</v>
      </c>
      <c r="I143" s="149"/>
      <c r="J143" s="15" t="s">
        <v>250</v>
      </c>
      <c r="K143" s="15" t="s">
        <v>536</v>
      </c>
      <c r="L143" s="54" t="s">
        <v>403</v>
      </c>
      <c r="M143" s="16"/>
      <c r="N143" s="16"/>
      <c r="O143" s="16"/>
      <c r="P143" s="16"/>
      <c r="Q143" s="69"/>
      <c r="R143" s="35"/>
      <c r="S143" s="35"/>
      <c r="T143" s="32"/>
    </row>
    <row r="144" spans="1:20" ht="39.75" customHeight="1" x14ac:dyDescent="0.2">
      <c r="A144" s="3"/>
      <c r="B144" s="13" t="s">
        <v>362</v>
      </c>
      <c r="C144" s="135"/>
      <c r="D144" s="37" t="s">
        <v>336</v>
      </c>
      <c r="E144" s="14"/>
      <c r="F144" s="98">
        <v>105</v>
      </c>
      <c r="G144" s="148">
        <v>110</v>
      </c>
      <c r="H144" s="149" t="s">
        <v>87</v>
      </c>
      <c r="I144" s="15">
        <f t="shared" ref="I144:I158" si="26">IF(H144="No",G144,IF(H144="Yes",G144*1.1,"Error"))</f>
        <v>110</v>
      </c>
      <c r="J144" s="226">
        <f t="shared" ref="J144:J150" si="27">ROUNDUP(I144,0)</f>
        <v>110</v>
      </c>
      <c r="K144" s="15" t="s">
        <v>536</v>
      </c>
      <c r="L144" s="54" t="s">
        <v>403</v>
      </c>
      <c r="M144" s="16"/>
      <c r="N144" s="16"/>
      <c r="O144" s="16"/>
      <c r="P144" s="16"/>
      <c r="Q144" s="69"/>
      <c r="R144" s="35"/>
      <c r="S144" s="35"/>
      <c r="T144" s="32"/>
    </row>
    <row r="145" spans="1:20" x14ac:dyDescent="0.2">
      <c r="A145" s="3"/>
      <c r="B145" s="13" t="s">
        <v>362</v>
      </c>
      <c r="C145" s="135"/>
      <c r="D145" s="12" t="s">
        <v>316</v>
      </c>
      <c r="E145" s="14" t="s">
        <v>337</v>
      </c>
      <c r="F145" s="98">
        <v>105</v>
      </c>
      <c r="G145" s="148">
        <v>110</v>
      </c>
      <c r="H145" s="149" t="s">
        <v>87</v>
      </c>
      <c r="I145" s="15">
        <f t="shared" si="26"/>
        <v>110</v>
      </c>
      <c r="J145" s="226">
        <f t="shared" si="27"/>
        <v>110</v>
      </c>
      <c r="K145" s="15" t="s">
        <v>536</v>
      </c>
      <c r="L145" s="54" t="s">
        <v>403</v>
      </c>
      <c r="M145" s="16"/>
      <c r="N145" s="16"/>
      <c r="O145" s="16"/>
      <c r="P145" s="16"/>
      <c r="Q145" s="69"/>
      <c r="R145" s="35"/>
      <c r="S145" s="35"/>
      <c r="T145" s="32"/>
    </row>
    <row r="146" spans="1:20" x14ac:dyDescent="0.2">
      <c r="A146" s="3"/>
      <c r="B146" s="13" t="s">
        <v>362</v>
      </c>
      <c r="C146" s="135"/>
      <c r="D146" s="12" t="s">
        <v>339</v>
      </c>
      <c r="E146" s="14" t="s">
        <v>337</v>
      </c>
      <c r="F146" s="98">
        <v>105</v>
      </c>
      <c r="G146" s="148">
        <v>110</v>
      </c>
      <c r="H146" s="149" t="s">
        <v>87</v>
      </c>
      <c r="I146" s="15">
        <f t="shared" si="26"/>
        <v>110</v>
      </c>
      <c r="J146" s="226">
        <f t="shared" si="27"/>
        <v>110</v>
      </c>
      <c r="K146" s="15" t="s">
        <v>536</v>
      </c>
      <c r="L146" s="54" t="s">
        <v>403</v>
      </c>
      <c r="M146" s="16"/>
      <c r="N146" s="16"/>
      <c r="O146" s="16"/>
      <c r="P146" s="16"/>
      <c r="Q146" s="69"/>
      <c r="R146" s="35"/>
      <c r="S146" s="35"/>
      <c r="T146" s="32"/>
    </row>
    <row r="147" spans="1:20" x14ac:dyDescent="0.2">
      <c r="A147" s="3"/>
      <c r="B147" s="13" t="s">
        <v>362</v>
      </c>
      <c r="C147" s="135"/>
      <c r="D147" s="12" t="s">
        <v>317</v>
      </c>
      <c r="E147" s="14" t="s">
        <v>407</v>
      </c>
      <c r="F147" s="98">
        <v>105</v>
      </c>
      <c r="G147" s="148">
        <v>110</v>
      </c>
      <c r="H147" s="149" t="s">
        <v>87</v>
      </c>
      <c r="I147" s="15">
        <f t="shared" si="26"/>
        <v>110</v>
      </c>
      <c r="J147" s="226">
        <f t="shared" si="27"/>
        <v>110</v>
      </c>
      <c r="K147" s="15" t="s">
        <v>536</v>
      </c>
      <c r="L147" s="54" t="s">
        <v>403</v>
      </c>
      <c r="M147" s="16"/>
      <c r="N147" s="16"/>
      <c r="O147" s="16"/>
      <c r="P147" s="16"/>
      <c r="Q147" s="69"/>
      <c r="R147" s="35"/>
      <c r="S147" s="35"/>
      <c r="T147" s="32"/>
    </row>
    <row r="148" spans="1:20" x14ac:dyDescent="0.2">
      <c r="A148" s="3"/>
      <c r="B148" s="13" t="s">
        <v>362</v>
      </c>
      <c r="C148" s="135"/>
      <c r="D148" s="12" t="s">
        <v>318</v>
      </c>
      <c r="E148" s="14" t="s">
        <v>407</v>
      </c>
      <c r="F148" s="98">
        <v>105</v>
      </c>
      <c r="G148" s="148">
        <v>110</v>
      </c>
      <c r="H148" s="149" t="s">
        <v>87</v>
      </c>
      <c r="I148" s="15">
        <f t="shared" si="26"/>
        <v>110</v>
      </c>
      <c r="J148" s="226">
        <f t="shared" si="27"/>
        <v>110</v>
      </c>
      <c r="K148" s="15" t="s">
        <v>536</v>
      </c>
      <c r="L148" s="54" t="s">
        <v>403</v>
      </c>
      <c r="M148" s="16"/>
      <c r="N148" s="16"/>
      <c r="O148" s="16"/>
      <c r="P148" s="16"/>
      <c r="Q148" s="69"/>
      <c r="R148" s="35"/>
      <c r="S148" s="35"/>
      <c r="T148" s="32"/>
    </row>
    <row r="149" spans="1:20" x14ac:dyDescent="0.2">
      <c r="A149" s="3"/>
      <c r="B149" s="13" t="s">
        <v>362</v>
      </c>
      <c r="C149" s="135"/>
      <c r="D149" s="12" t="s">
        <v>319</v>
      </c>
      <c r="E149" s="14" t="s">
        <v>407</v>
      </c>
      <c r="F149" s="98">
        <v>105</v>
      </c>
      <c r="G149" s="148">
        <v>110</v>
      </c>
      <c r="H149" s="149" t="s">
        <v>87</v>
      </c>
      <c r="I149" s="15">
        <f t="shared" si="26"/>
        <v>110</v>
      </c>
      <c r="J149" s="226">
        <f t="shared" si="27"/>
        <v>110</v>
      </c>
      <c r="K149" s="15" t="s">
        <v>536</v>
      </c>
      <c r="L149" s="54" t="s">
        <v>403</v>
      </c>
      <c r="M149" s="16"/>
      <c r="N149" s="16"/>
      <c r="O149" s="16"/>
      <c r="P149" s="16"/>
      <c r="Q149" s="69"/>
      <c r="R149" s="35"/>
      <c r="S149" s="35"/>
      <c r="T149" s="32"/>
    </row>
    <row r="150" spans="1:20" x14ac:dyDescent="0.2">
      <c r="A150" s="3"/>
      <c r="B150" s="13" t="s">
        <v>362</v>
      </c>
      <c r="C150" s="135"/>
      <c r="D150" s="12" t="s">
        <v>338</v>
      </c>
      <c r="E150" s="14" t="s">
        <v>428</v>
      </c>
      <c r="F150" s="98">
        <v>105</v>
      </c>
      <c r="G150" s="148">
        <v>110</v>
      </c>
      <c r="H150" s="149" t="s">
        <v>87</v>
      </c>
      <c r="I150" s="15">
        <f t="shared" si="26"/>
        <v>110</v>
      </c>
      <c r="J150" s="226">
        <f t="shared" si="27"/>
        <v>110</v>
      </c>
      <c r="K150" s="15" t="s">
        <v>536</v>
      </c>
      <c r="L150" s="54" t="s">
        <v>403</v>
      </c>
      <c r="M150" s="16"/>
      <c r="N150" s="16"/>
      <c r="O150" s="16"/>
      <c r="P150" s="16"/>
      <c r="Q150" s="69"/>
      <c r="R150" s="35"/>
      <c r="S150" s="35"/>
      <c r="T150" s="32"/>
    </row>
    <row r="151" spans="1:20" x14ac:dyDescent="0.2">
      <c r="A151" s="3"/>
      <c r="B151" s="13" t="s">
        <v>362</v>
      </c>
      <c r="C151" s="135"/>
      <c r="D151" s="12" t="s">
        <v>455</v>
      </c>
      <c r="E151" s="14" t="s">
        <v>454</v>
      </c>
      <c r="F151" s="98">
        <v>2160.15</v>
      </c>
      <c r="G151" s="148">
        <v>2160.15</v>
      </c>
      <c r="H151" s="149" t="s">
        <v>87</v>
      </c>
      <c r="I151" s="15">
        <f t="shared" si="26"/>
        <v>2160.15</v>
      </c>
      <c r="J151" s="226">
        <v>2160.15</v>
      </c>
      <c r="K151" s="15" t="s">
        <v>536</v>
      </c>
      <c r="L151" s="54" t="s">
        <v>403</v>
      </c>
      <c r="M151" s="16"/>
      <c r="N151" s="16"/>
      <c r="O151" s="16"/>
      <c r="P151" s="16"/>
      <c r="Q151" s="69"/>
      <c r="R151" s="35"/>
      <c r="S151" s="35"/>
      <c r="T151" s="32"/>
    </row>
    <row r="152" spans="1:20" x14ac:dyDescent="0.2">
      <c r="A152" s="3"/>
      <c r="B152" s="13" t="s">
        <v>362</v>
      </c>
      <c r="C152" s="135"/>
      <c r="D152" s="12" t="s">
        <v>340</v>
      </c>
      <c r="E152" s="14" t="s">
        <v>456</v>
      </c>
      <c r="F152" s="98">
        <v>179.4</v>
      </c>
      <c r="G152" s="148">
        <v>179.4</v>
      </c>
      <c r="H152" s="149" t="s">
        <v>87</v>
      </c>
      <c r="I152" s="15">
        <f t="shared" si="26"/>
        <v>179.4</v>
      </c>
      <c r="J152" s="226">
        <v>179.4</v>
      </c>
      <c r="K152" s="15" t="s">
        <v>536</v>
      </c>
      <c r="L152" s="54" t="s">
        <v>403</v>
      </c>
      <c r="M152" s="16"/>
      <c r="N152" s="16"/>
      <c r="O152" s="16"/>
      <c r="P152" s="16"/>
      <c r="Q152" s="69"/>
      <c r="R152" s="35"/>
      <c r="S152" s="35"/>
      <c r="T152" s="32"/>
    </row>
    <row r="153" spans="1:20" x14ac:dyDescent="0.2">
      <c r="A153" s="3" t="s">
        <v>99</v>
      </c>
      <c r="B153" s="13" t="s">
        <v>137</v>
      </c>
      <c r="C153" s="135"/>
      <c r="D153" s="12" t="s">
        <v>245</v>
      </c>
      <c r="E153" s="14" t="s">
        <v>447</v>
      </c>
      <c r="F153" s="98"/>
      <c r="G153" s="157"/>
      <c r="H153" s="149" t="s">
        <v>87</v>
      </c>
      <c r="I153" s="149"/>
      <c r="J153" s="15" t="str">
        <f>J142</f>
        <v>Varies</v>
      </c>
      <c r="K153" s="15" t="s">
        <v>536</v>
      </c>
      <c r="L153" s="54" t="s">
        <v>403</v>
      </c>
      <c r="M153" s="16"/>
      <c r="N153" s="16"/>
      <c r="O153" s="16"/>
      <c r="P153" s="16"/>
      <c r="Q153" s="69"/>
      <c r="R153" s="35"/>
      <c r="S153" s="35"/>
    </row>
    <row r="154" spans="1:20" x14ac:dyDescent="0.2">
      <c r="A154" s="3"/>
      <c r="B154" s="13" t="s">
        <v>363</v>
      </c>
      <c r="C154" s="135"/>
      <c r="D154" s="12" t="s">
        <v>245</v>
      </c>
      <c r="E154" s="14" t="s">
        <v>310</v>
      </c>
      <c r="F154" s="98">
        <v>8.25</v>
      </c>
      <c r="G154" s="148">
        <v>8.25</v>
      </c>
      <c r="H154" s="149" t="s">
        <v>87</v>
      </c>
      <c r="I154" s="15">
        <f t="shared" si="26"/>
        <v>8.25</v>
      </c>
      <c r="J154" s="15">
        <f>IF(H154="No",F154,IF(H154="Yes",F154*1.1,"Error"))</f>
        <v>8.25</v>
      </c>
      <c r="K154" s="15" t="s">
        <v>536</v>
      </c>
      <c r="L154" s="54" t="s">
        <v>457</v>
      </c>
      <c r="M154" s="16"/>
      <c r="N154" s="16"/>
      <c r="O154" s="16"/>
      <c r="P154" s="16"/>
      <c r="Q154" s="69"/>
      <c r="R154" s="35"/>
      <c r="S154" s="35"/>
      <c r="T154" s="32"/>
    </row>
    <row r="155" spans="1:20" x14ac:dyDescent="0.2">
      <c r="A155" s="3" t="s">
        <v>413</v>
      </c>
      <c r="B155" s="13" t="s">
        <v>363</v>
      </c>
      <c r="C155" s="135"/>
      <c r="D155" s="12" t="s">
        <v>448</v>
      </c>
      <c r="E155" s="14" t="s">
        <v>449</v>
      </c>
      <c r="F155" s="98">
        <v>5</v>
      </c>
      <c r="G155" s="148">
        <v>5</v>
      </c>
      <c r="H155" s="149" t="s">
        <v>87</v>
      </c>
      <c r="I155" s="15">
        <f t="shared" si="26"/>
        <v>5</v>
      </c>
      <c r="J155" s="15">
        <f>IF(H155="No",G155,IF(H155="Yes",F155*1.1,"Error"))</f>
        <v>5</v>
      </c>
      <c r="K155" s="15" t="s">
        <v>536</v>
      </c>
      <c r="L155" s="54" t="s">
        <v>458</v>
      </c>
      <c r="M155" s="16"/>
      <c r="N155" s="16"/>
      <c r="O155" s="16"/>
      <c r="P155" s="16"/>
      <c r="Q155" s="69"/>
      <c r="R155" s="35"/>
      <c r="S155" s="35"/>
      <c r="T155" s="32"/>
    </row>
    <row r="156" spans="1:20" x14ac:dyDescent="0.2">
      <c r="A156" s="3" t="s">
        <v>413</v>
      </c>
      <c r="B156" s="13" t="s">
        <v>138</v>
      </c>
      <c r="C156" s="135"/>
      <c r="D156" s="12" t="s">
        <v>247</v>
      </c>
      <c r="E156" s="14" t="s">
        <v>408</v>
      </c>
      <c r="F156" s="98" t="s">
        <v>250</v>
      </c>
      <c r="G156" s="157" t="s">
        <v>250</v>
      </c>
      <c r="H156" s="149" t="s">
        <v>87</v>
      </c>
      <c r="I156" s="149"/>
      <c r="J156" s="15" t="s">
        <v>250</v>
      </c>
      <c r="K156" s="15" t="s">
        <v>536</v>
      </c>
      <c r="L156" s="54" t="s">
        <v>403</v>
      </c>
      <c r="M156" s="16"/>
      <c r="N156" s="16"/>
      <c r="O156" s="16"/>
      <c r="P156" s="16"/>
      <c r="Q156" s="69"/>
      <c r="R156" s="35"/>
      <c r="S156" s="35"/>
    </row>
    <row r="157" spans="1:20" x14ac:dyDescent="0.2">
      <c r="A157" s="3" t="s">
        <v>413</v>
      </c>
      <c r="B157" s="13" t="s">
        <v>138</v>
      </c>
      <c r="C157" s="135"/>
      <c r="D157" s="12" t="s">
        <v>248</v>
      </c>
      <c r="E157" s="36">
        <v>61.65</v>
      </c>
      <c r="F157" s="98">
        <v>61.65</v>
      </c>
      <c r="G157" s="148">
        <v>61.65</v>
      </c>
      <c r="H157" s="149" t="s">
        <v>87</v>
      </c>
      <c r="I157" s="15">
        <f t="shared" si="26"/>
        <v>61.65</v>
      </c>
      <c r="J157" s="15">
        <v>61.65</v>
      </c>
      <c r="K157" s="15" t="s">
        <v>536</v>
      </c>
      <c r="L157" s="54" t="s">
        <v>403</v>
      </c>
      <c r="M157" s="16"/>
      <c r="N157" s="16"/>
      <c r="O157" s="16"/>
      <c r="P157" s="16"/>
      <c r="Q157" s="69"/>
      <c r="R157" s="35"/>
      <c r="S157" s="35"/>
    </row>
    <row r="158" spans="1:20" x14ac:dyDescent="0.2">
      <c r="A158" s="3" t="s">
        <v>413</v>
      </c>
      <c r="B158" s="13" t="s">
        <v>138</v>
      </c>
      <c r="C158" s="135"/>
      <c r="D158" s="108" t="s">
        <v>452</v>
      </c>
      <c r="E158" s="36">
        <v>61.65</v>
      </c>
      <c r="F158" s="98">
        <v>61.65</v>
      </c>
      <c r="G158" s="148">
        <v>61.65</v>
      </c>
      <c r="H158" s="149" t="s">
        <v>87</v>
      </c>
      <c r="I158" s="15">
        <f t="shared" si="26"/>
        <v>61.65</v>
      </c>
      <c r="J158" s="15">
        <v>61.65</v>
      </c>
      <c r="K158" s="15" t="s">
        <v>536</v>
      </c>
      <c r="L158" s="54" t="s">
        <v>403</v>
      </c>
      <c r="M158" s="16"/>
      <c r="N158" s="16"/>
      <c r="O158" s="16"/>
      <c r="P158" s="16"/>
      <c r="Q158" s="69"/>
      <c r="R158" s="35"/>
      <c r="S158" s="35"/>
    </row>
    <row r="159" spans="1:20" ht="38.25" x14ac:dyDescent="0.2">
      <c r="A159" s="3"/>
      <c r="B159" s="13" t="s">
        <v>138</v>
      </c>
      <c r="C159" s="135"/>
      <c r="D159" s="37" t="s">
        <v>453</v>
      </c>
      <c r="E159" s="36"/>
      <c r="F159" s="98"/>
      <c r="G159" s="148"/>
      <c r="H159" s="149"/>
      <c r="I159" s="149"/>
      <c r="J159" s="15" t="s">
        <v>250</v>
      </c>
      <c r="K159" s="15" t="s">
        <v>536</v>
      </c>
      <c r="L159" s="54" t="s">
        <v>403</v>
      </c>
      <c r="M159" s="16"/>
      <c r="N159" s="16"/>
      <c r="O159" s="16"/>
      <c r="P159" s="16"/>
      <c r="Q159" s="69"/>
      <c r="R159" s="35"/>
      <c r="S159" s="35"/>
    </row>
    <row r="160" spans="1:20" x14ac:dyDescent="0.2">
      <c r="A160" s="3" t="s">
        <v>413</v>
      </c>
      <c r="B160" s="13" t="s">
        <v>138</v>
      </c>
      <c r="C160" s="135"/>
      <c r="D160" s="12" t="s">
        <v>418</v>
      </c>
      <c r="E160" s="53">
        <v>2.7399999999999998E-3</v>
      </c>
      <c r="F160" s="98" t="s">
        <v>250</v>
      </c>
      <c r="G160" s="148" t="s">
        <v>250</v>
      </c>
      <c r="H160" s="149" t="s">
        <v>87</v>
      </c>
      <c r="I160" s="149"/>
      <c r="J160" s="15" t="s">
        <v>250</v>
      </c>
      <c r="K160" s="15" t="s">
        <v>536</v>
      </c>
      <c r="L160" s="54" t="s">
        <v>403</v>
      </c>
      <c r="M160" s="16"/>
      <c r="N160" s="16"/>
      <c r="O160" s="16"/>
      <c r="P160" s="16"/>
      <c r="Q160" s="69"/>
      <c r="R160" s="35"/>
      <c r="S160" s="35"/>
    </row>
    <row r="161" spans="1:20" x14ac:dyDescent="0.2">
      <c r="A161" s="3" t="s">
        <v>413</v>
      </c>
      <c r="B161" s="13" t="s">
        <v>138</v>
      </c>
      <c r="C161" s="135"/>
      <c r="D161" s="12" t="s">
        <v>419</v>
      </c>
      <c r="E161" s="36">
        <v>123.3</v>
      </c>
      <c r="F161" s="98">
        <v>123.3</v>
      </c>
      <c r="G161" s="148">
        <v>123.3</v>
      </c>
      <c r="H161" s="149" t="s">
        <v>87</v>
      </c>
      <c r="I161" s="15">
        <f t="shared" ref="I161:I162" si="28">IF(H161="No",G161,IF(H161="Yes",G161*1.1,"Error"))</f>
        <v>123.3</v>
      </c>
      <c r="J161" s="15">
        <v>123.3</v>
      </c>
      <c r="K161" s="15" t="s">
        <v>536</v>
      </c>
      <c r="L161" s="54" t="s">
        <v>403</v>
      </c>
      <c r="M161" s="16"/>
      <c r="N161" s="16"/>
      <c r="O161" s="16"/>
      <c r="P161" s="16"/>
      <c r="Q161" s="69"/>
      <c r="R161" s="35"/>
      <c r="S161" s="35"/>
    </row>
    <row r="162" spans="1:20" s="16" customFormat="1" x14ac:dyDescent="0.2">
      <c r="A162" s="56" t="s">
        <v>105</v>
      </c>
      <c r="B162" s="13" t="s">
        <v>364</v>
      </c>
      <c r="C162" s="135"/>
      <c r="D162" s="12" t="s">
        <v>89</v>
      </c>
      <c r="E162" s="14" t="s">
        <v>51</v>
      </c>
      <c r="F162" s="98">
        <v>58.45</v>
      </c>
      <c r="G162" s="148">
        <v>58.45</v>
      </c>
      <c r="H162" s="149" t="s">
        <v>87</v>
      </c>
      <c r="I162" s="15">
        <f t="shared" si="28"/>
        <v>58.45</v>
      </c>
      <c r="J162" s="15">
        <f>IF(H162="No",G162,IF(H162="Yes",G162*1.1,"Error"))</f>
        <v>58.45</v>
      </c>
      <c r="K162" s="15" t="s">
        <v>536</v>
      </c>
      <c r="L162" s="54" t="s">
        <v>403</v>
      </c>
      <c r="Q162" s="69"/>
      <c r="R162" s="35"/>
      <c r="S162" s="35"/>
      <c r="T162" s="47"/>
    </row>
    <row r="163" spans="1:20" x14ac:dyDescent="0.2">
      <c r="A163" s="56"/>
      <c r="B163" s="13"/>
      <c r="C163" s="135"/>
      <c r="D163" s="12"/>
      <c r="E163" s="14"/>
      <c r="F163" s="98"/>
      <c r="G163" s="157"/>
      <c r="H163" s="149"/>
      <c r="I163" s="149"/>
      <c r="J163" s="15"/>
      <c r="K163" s="15"/>
      <c r="L163" s="54"/>
      <c r="M163" s="16"/>
      <c r="N163" s="16"/>
      <c r="O163" s="16"/>
      <c r="P163" s="16"/>
      <c r="Q163" s="69"/>
      <c r="R163" s="35"/>
      <c r="S163" s="35"/>
    </row>
    <row r="164" spans="1:20" x14ac:dyDescent="0.2">
      <c r="A164" s="6"/>
      <c r="B164" s="13"/>
      <c r="C164" s="135"/>
      <c r="D164" s="18" t="s">
        <v>42</v>
      </c>
      <c r="E164" s="14"/>
      <c r="F164" s="98"/>
      <c r="G164" s="157"/>
      <c r="H164" s="149"/>
      <c r="I164" s="149"/>
      <c r="J164" s="15"/>
      <c r="K164" s="15"/>
      <c r="L164" s="54"/>
      <c r="M164" s="16"/>
      <c r="N164" s="16"/>
      <c r="O164" s="16"/>
      <c r="P164" s="16"/>
      <c r="Q164" s="69"/>
      <c r="R164" s="35"/>
      <c r="S164" s="35"/>
    </row>
    <row r="165" spans="1:20" x14ac:dyDescent="0.2">
      <c r="A165" s="5"/>
      <c r="B165" s="13"/>
      <c r="C165" s="135"/>
      <c r="D165" s="38" t="s">
        <v>43</v>
      </c>
      <c r="E165" s="14"/>
      <c r="F165" s="98"/>
      <c r="G165" s="157"/>
      <c r="H165" s="149"/>
      <c r="I165" s="149"/>
      <c r="J165" s="15"/>
      <c r="K165" s="15"/>
      <c r="L165" s="54"/>
      <c r="M165" s="16"/>
      <c r="N165" s="16"/>
      <c r="O165" s="16"/>
      <c r="P165" s="16"/>
      <c r="Q165" s="69"/>
      <c r="R165" s="35"/>
      <c r="S165" s="35"/>
    </row>
    <row r="166" spans="1:20" x14ac:dyDescent="0.2">
      <c r="A166" s="4" t="s">
        <v>103</v>
      </c>
      <c r="B166" s="13" t="s">
        <v>365</v>
      </c>
      <c r="C166" s="135"/>
      <c r="D166" s="62" t="s">
        <v>414</v>
      </c>
      <c r="E166" s="14" t="s">
        <v>215</v>
      </c>
      <c r="F166" s="98"/>
      <c r="G166" s="157"/>
      <c r="H166" s="149" t="s">
        <v>87</v>
      </c>
      <c r="I166" s="149"/>
      <c r="J166" s="15"/>
      <c r="K166" s="15" t="s">
        <v>497</v>
      </c>
      <c r="L166" s="54" t="s">
        <v>241</v>
      </c>
      <c r="M166" s="16"/>
      <c r="N166" s="16"/>
      <c r="O166" s="16"/>
      <c r="P166" s="16"/>
      <c r="Q166" s="69"/>
      <c r="R166" s="35"/>
      <c r="S166" s="35"/>
      <c r="T166" s="32"/>
    </row>
    <row r="167" spans="1:20" x14ac:dyDescent="0.2">
      <c r="A167" s="4" t="s">
        <v>103</v>
      </c>
      <c r="B167" s="13" t="s">
        <v>366</v>
      </c>
      <c r="C167" s="135"/>
      <c r="D167" s="62" t="s">
        <v>415</v>
      </c>
      <c r="E167" s="14" t="s">
        <v>216</v>
      </c>
      <c r="F167" s="98"/>
      <c r="G167" s="157"/>
      <c r="H167" s="149" t="s">
        <v>87</v>
      </c>
      <c r="I167" s="149"/>
      <c r="J167" s="15"/>
      <c r="K167" s="15" t="s">
        <v>497</v>
      </c>
      <c r="L167" s="54" t="s">
        <v>241</v>
      </c>
      <c r="M167" s="16"/>
      <c r="N167" s="16"/>
      <c r="O167" s="16"/>
      <c r="P167" s="16"/>
      <c r="Q167" s="69"/>
      <c r="R167" s="35"/>
      <c r="S167" s="35"/>
      <c r="T167" s="32"/>
    </row>
    <row r="168" spans="1:20" x14ac:dyDescent="0.2">
      <c r="A168" s="4" t="s">
        <v>103</v>
      </c>
      <c r="B168" s="13" t="s">
        <v>367</v>
      </c>
      <c r="C168" s="141"/>
      <c r="D168" s="63" t="s">
        <v>416</v>
      </c>
      <c r="E168" s="14" t="s">
        <v>216</v>
      </c>
      <c r="F168" s="98"/>
      <c r="G168" s="157"/>
      <c r="H168" s="149" t="s">
        <v>87</v>
      </c>
      <c r="I168" s="149"/>
      <c r="J168" s="15"/>
      <c r="K168" s="15" t="s">
        <v>497</v>
      </c>
      <c r="L168" s="54" t="s">
        <v>241</v>
      </c>
      <c r="M168" s="16"/>
      <c r="N168" s="16"/>
      <c r="O168" s="16"/>
      <c r="P168" s="16"/>
      <c r="Q168" s="69"/>
      <c r="R168" s="35"/>
      <c r="S168" s="35"/>
      <c r="T168" s="32"/>
    </row>
    <row r="169" spans="1:20" x14ac:dyDescent="0.2">
      <c r="A169" s="4" t="s">
        <v>103</v>
      </c>
      <c r="B169" s="13" t="s">
        <v>368</v>
      </c>
      <c r="C169" s="141"/>
      <c r="D169" s="63" t="s">
        <v>429</v>
      </c>
      <c r="E169" s="14" t="s">
        <v>216</v>
      </c>
      <c r="F169" s="98"/>
      <c r="G169" s="157"/>
      <c r="H169" s="149" t="s">
        <v>87</v>
      </c>
      <c r="I169" s="149"/>
      <c r="J169" s="15"/>
      <c r="K169" s="15" t="s">
        <v>497</v>
      </c>
      <c r="L169" s="54" t="s">
        <v>241</v>
      </c>
      <c r="M169" s="16"/>
      <c r="N169" s="16"/>
      <c r="O169" s="16"/>
      <c r="P169" s="16"/>
      <c r="Q169" s="69"/>
      <c r="R169" s="35"/>
      <c r="S169" s="35"/>
      <c r="T169" s="32"/>
    </row>
    <row r="170" spans="1:20" x14ac:dyDescent="0.2">
      <c r="A170" s="4" t="s">
        <v>103</v>
      </c>
      <c r="B170" s="13" t="s">
        <v>369</v>
      </c>
      <c r="C170" s="141"/>
      <c r="D170" s="63" t="s">
        <v>417</v>
      </c>
      <c r="E170" s="14" t="s">
        <v>216</v>
      </c>
      <c r="F170" s="98"/>
      <c r="G170" s="157"/>
      <c r="H170" s="149" t="s">
        <v>87</v>
      </c>
      <c r="I170" s="149"/>
      <c r="J170" s="15"/>
      <c r="K170" s="15" t="s">
        <v>497</v>
      </c>
      <c r="L170" s="54" t="s">
        <v>241</v>
      </c>
      <c r="M170" s="16"/>
      <c r="N170" s="16"/>
      <c r="O170" s="16"/>
      <c r="P170" s="16"/>
      <c r="Q170" s="69"/>
      <c r="R170" s="35"/>
      <c r="S170" s="35"/>
      <c r="T170" s="32"/>
    </row>
    <row r="171" spans="1:20" x14ac:dyDescent="0.2">
      <c r="A171" s="10"/>
      <c r="B171" s="13"/>
      <c r="C171" s="141"/>
      <c r="D171" s="11"/>
      <c r="E171" s="14"/>
      <c r="F171" s="98"/>
      <c r="G171" s="157"/>
      <c r="H171" s="149"/>
      <c r="I171" s="149"/>
      <c r="J171" s="15"/>
      <c r="K171" s="15"/>
      <c r="L171" s="54"/>
      <c r="M171" s="16"/>
      <c r="N171" s="16"/>
      <c r="O171" s="16"/>
      <c r="P171" s="16"/>
      <c r="Q171" s="69"/>
      <c r="R171" s="35"/>
      <c r="S171" s="35"/>
    </row>
    <row r="172" spans="1:20" x14ac:dyDescent="0.2">
      <c r="A172" s="10" t="s">
        <v>103</v>
      </c>
      <c r="B172" s="39" t="s">
        <v>370</v>
      </c>
      <c r="C172" s="142"/>
      <c r="D172" s="46" t="s">
        <v>131</v>
      </c>
      <c r="E172" s="14" t="s">
        <v>111</v>
      </c>
      <c r="F172" s="98"/>
      <c r="G172" s="157"/>
      <c r="H172" s="149" t="s">
        <v>87</v>
      </c>
      <c r="I172" s="149"/>
      <c r="J172" s="15"/>
      <c r="K172" s="15" t="s">
        <v>497</v>
      </c>
      <c r="L172" s="54" t="s">
        <v>241</v>
      </c>
      <c r="M172" s="16"/>
      <c r="N172" s="16"/>
      <c r="O172" s="16"/>
      <c r="P172" s="16"/>
      <c r="Q172" s="69"/>
      <c r="R172" s="35"/>
      <c r="S172" s="35"/>
      <c r="T172" s="32"/>
    </row>
    <row r="173" spans="1:20" x14ac:dyDescent="0.2">
      <c r="A173" s="10" t="s">
        <v>103</v>
      </c>
      <c r="B173" s="39" t="s">
        <v>371</v>
      </c>
      <c r="C173" s="142"/>
      <c r="D173" s="46" t="s">
        <v>132</v>
      </c>
      <c r="E173" s="14" t="s">
        <v>111</v>
      </c>
      <c r="F173" s="98"/>
      <c r="G173" s="157"/>
      <c r="H173" s="149" t="s">
        <v>87</v>
      </c>
      <c r="I173" s="149"/>
      <c r="J173" s="15"/>
      <c r="K173" s="15" t="s">
        <v>497</v>
      </c>
      <c r="L173" s="54" t="s">
        <v>241</v>
      </c>
      <c r="M173" s="16"/>
      <c r="N173" s="16"/>
      <c r="O173" s="16"/>
      <c r="P173" s="16"/>
      <c r="Q173" s="69"/>
      <c r="R173" s="35"/>
      <c r="S173" s="35"/>
      <c r="T173" s="32"/>
    </row>
    <row r="174" spans="1:20" x14ac:dyDescent="0.2">
      <c r="A174" s="10" t="s">
        <v>103</v>
      </c>
      <c r="B174" s="39" t="s">
        <v>372</v>
      </c>
      <c r="C174" s="142"/>
      <c r="D174" s="46" t="s">
        <v>133</v>
      </c>
      <c r="E174" s="14" t="s">
        <v>111</v>
      </c>
      <c r="F174" s="98"/>
      <c r="G174" s="157"/>
      <c r="H174" s="149" t="s">
        <v>87</v>
      </c>
      <c r="I174" s="149"/>
      <c r="J174" s="15"/>
      <c r="K174" s="15" t="s">
        <v>497</v>
      </c>
      <c r="L174" s="54" t="s">
        <v>241</v>
      </c>
      <c r="M174" s="16"/>
      <c r="N174" s="16"/>
      <c r="O174" s="16"/>
      <c r="P174" s="16"/>
      <c r="Q174" s="69"/>
      <c r="R174" s="35"/>
      <c r="S174" s="35"/>
      <c r="T174" s="32"/>
    </row>
    <row r="175" spans="1:20" x14ac:dyDescent="0.2">
      <c r="A175" s="10" t="s">
        <v>103</v>
      </c>
      <c r="B175" s="39" t="s">
        <v>373</v>
      </c>
      <c r="C175" s="142"/>
      <c r="D175" s="46" t="s">
        <v>134</v>
      </c>
      <c r="E175" s="14" t="s">
        <v>111</v>
      </c>
      <c r="F175" s="98"/>
      <c r="G175" s="157"/>
      <c r="H175" s="149" t="s">
        <v>87</v>
      </c>
      <c r="I175" s="149"/>
      <c r="J175" s="15"/>
      <c r="K175" s="15" t="s">
        <v>497</v>
      </c>
      <c r="L175" s="54" t="s">
        <v>241</v>
      </c>
      <c r="M175" s="16"/>
      <c r="N175" s="16"/>
      <c r="O175" s="16"/>
      <c r="P175" s="16"/>
      <c r="Q175" s="69"/>
      <c r="R175" s="35"/>
      <c r="S175" s="35"/>
      <c r="T175" s="32"/>
    </row>
    <row r="176" spans="1:20" x14ac:dyDescent="0.2">
      <c r="A176" s="10" t="s">
        <v>103</v>
      </c>
      <c r="B176" s="39" t="s">
        <v>374</v>
      </c>
      <c r="C176" s="142"/>
      <c r="D176" s="46" t="s">
        <v>135</v>
      </c>
      <c r="E176" s="14" t="s">
        <v>111</v>
      </c>
      <c r="F176" s="98"/>
      <c r="G176" s="157"/>
      <c r="H176" s="149" t="s">
        <v>87</v>
      </c>
      <c r="I176" s="149"/>
      <c r="J176" s="15"/>
      <c r="K176" s="15" t="s">
        <v>497</v>
      </c>
      <c r="L176" s="54" t="s">
        <v>241</v>
      </c>
      <c r="M176" s="16"/>
      <c r="N176" s="16"/>
      <c r="O176" s="16"/>
      <c r="P176" s="16"/>
      <c r="Q176" s="69"/>
      <c r="R176" s="35"/>
      <c r="S176" s="35"/>
      <c r="T176" s="32"/>
    </row>
    <row r="177" spans="1:20" x14ac:dyDescent="0.2">
      <c r="A177" s="10" t="s">
        <v>103</v>
      </c>
      <c r="B177" s="39" t="s">
        <v>375</v>
      </c>
      <c r="C177" s="142"/>
      <c r="D177" s="46" t="s">
        <v>136</v>
      </c>
      <c r="E177" s="14" t="s">
        <v>111</v>
      </c>
      <c r="F177" s="98"/>
      <c r="G177" s="157"/>
      <c r="H177" s="149" t="s">
        <v>87</v>
      </c>
      <c r="I177" s="149"/>
      <c r="J177" s="15"/>
      <c r="K177" s="15" t="s">
        <v>497</v>
      </c>
      <c r="L177" s="54" t="s">
        <v>241</v>
      </c>
      <c r="M177" s="16"/>
      <c r="N177" s="16"/>
      <c r="O177" s="16"/>
      <c r="P177" s="16"/>
      <c r="Q177" s="69"/>
      <c r="R177" s="35"/>
      <c r="S177" s="35"/>
      <c r="T177" s="32"/>
    </row>
    <row r="178" spans="1:20" x14ac:dyDescent="0.2">
      <c r="A178" s="4"/>
      <c r="B178" s="39" t="s">
        <v>282</v>
      </c>
      <c r="C178" s="142"/>
      <c r="D178" s="46" t="s">
        <v>264</v>
      </c>
      <c r="E178" s="14" t="s">
        <v>406</v>
      </c>
      <c r="F178" s="98"/>
      <c r="G178" s="157"/>
      <c r="H178" s="149"/>
      <c r="I178" s="149"/>
      <c r="J178" s="15"/>
      <c r="K178" s="15"/>
      <c r="L178" s="54" t="s">
        <v>241</v>
      </c>
      <c r="M178" s="16"/>
      <c r="N178" s="16"/>
      <c r="O178" s="16"/>
      <c r="P178" s="16"/>
      <c r="Q178" s="69"/>
      <c r="R178" s="35"/>
      <c r="S178" s="35"/>
    </row>
    <row r="179" spans="1:20" x14ac:dyDescent="0.2">
      <c r="A179" s="4"/>
      <c r="B179" s="39" t="s">
        <v>282</v>
      </c>
      <c r="C179" s="142"/>
      <c r="D179" s="46" t="s">
        <v>264</v>
      </c>
      <c r="E179" s="14" t="s">
        <v>265</v>
      </c>
      <c r="F179" s="98">
        <v>208</v>
      </c>
      <c r="G179" s="148">
        <v>208</v>
      </c>
      <c r="H179" s="149" t="s">
        <v>87</v>
      </c>
      <c r="I179" s="15">
        <f t="shared" ref="I179" si="29">IF(H179="No",G179,IF(H179="Yes",G179*1.1,"Error"))</f>
        <v>208</v>
      </c>
      <c r="J179" s="226">
        <f t="shared" ref="J179" si="30">ROUNDUP(I179,0)</f>
        <v>208</v>
      </c>
      <c r="K179" s="15" t="s">
        <v>497</v>
      </c>
      <c r="L179" s="54" t="s">
        <v>241</v>
      </c>
      <c r="M179" s="16"/>
      <c r="N179" s="16"/>
      <c r="O179" s="16"/>
      <c r="P179" s="16"/>
      <c r="Q179" s="69"/>
      <c r="R179" s="35"/>
      <c r="S179" s="35"/>
    </row>
    <row r="180" spans="1:20" x14ac:dyDescent="0.2">
      <c r="A180" s="4"/>
      <c r="B180" s="39"/>
      <c r="C180" s="142"/>
      <c r="D180" s="46"/>
      <c r="E180" s="14"/>
      <c r="F180" s="98"/>
      <c r="G180" s="157"/>
      <c r="H180" s="149"/>
      <c r="I180" s="149"/>
      <c r="J180" s="15"/>
      <c r="K180" s="15"/>
      <c r="L180" s="54"/>
      <c r="M180" s="16"/>
      <c r="N180" s="16"/>
      <c r="O180" s="16"/>
      <c r="P180" s="16"/>
      <c r="Q180" s="69"/>
      <c r="R180" s="35"/>
      <c r="S180" s="35"/>
    </row>
    <row r="181" spans="1:20" x14ac:dyDescent="0.2">
      <c r="A181" s="10" t="s">
        <v>103</v>
      </c>
      <c r="B181" s="39" t="s">
        <v>376</v>
      </c>
      <c r="C181" s="142"/>
      <c r="D181" s="46" t="s">
        <v>217</v>
      </c>
      <c r="E181" s="14" t="s">
        <v>218</v>
      </c>
      <c r="F181" s="98"/>
      <c r="G181" s="157"/>
      <c r="H181" s="149" t="s">
        <v>88</v>
      </c>
      <c r="I181" s="149"/>
      <c r="J181" s="15"/>
      <c r="K181" s="15" t="s">
        <v>497</v>
      </c>
      <c r="L181" s="54"/>
      <c r="M181" s="16"/>
      <c r="N181" s="16"/>
      <c r="O181" s="16"/>
      <c r="P181" s="16"/>
      <c r="Q181" s="69"/>
      <c r="R181" s="35"/>
      <c r="S181" s="35"/>
      <c r="T181" s="32"/>
    </row>
    <row r="182" spans="1:20" x14ac:dyDescent="0.2">
      <c r="A182" s="4"/>
      <c r="B182" s="39"/>
      <c r="C182" s="142"/>
      <c r="D182" s="46"/>
      <c r="E182" s="14"/>
      <c r="F182" s="98"/>
      <c r="G182" s="157"/>
      <c r="H182" s="149"/>
      <c r="I182" s="149"/>
      <c r="J182" s="15"/>
      <c r="K182" s="15"/>
      <c r="L182" s="54"/>
      <c r="M182" s="16"/>
      <c r="N182" s="16"/>
      <c r="O182" s="16"/>
      <c r="P182" s="16"/>
      <c r="Q182" s="69"/>
      <c r="R182" s="35"/>
      <c r="S182" s="35"/>
      <c r="T182" s="32"/>
    </row>
    <row r="183" spans="1:20" x14ac:dyDescent="0.2">
      <c r="A183" s="6"/>
      <c r="B183" s="119"/>
      <c r="C183" s="137"/>
      <c r="D183" s="20" t="s">
        <v>5</v>
      </c>
      <c r="E183" s="14"/>
      <c r="F183" s="98"/>
      <c r="G183" s="157"/>
      <c r="H183" s="158"/>
      <c r="I183" s="158"/>
      <c r="J183" s="15"/>
      <c r="K183" s="15"/>
      <c r="L183" s="54"/>
      <c r="M183" s="16"/>
      <c r="N183" s="16"/>
      <c r="O183" s="16"/>
      <c r="P183" s="16"/>
      <c r="Q183" s="69"/>
      <c r="R183" s="35"/>
      <c r="S183" s="35"/>
    </row>
    <row r="184" spans="1:20" x14ac:dyDescent="0.2">
      <c r="A184" s="4"/>
      <c r="B184" s="119"/>
      <c r="C184" s="137"/>
      <c r="D184" s="159" t="s">
        <v>108</v>
      </c>
      <c r="E184" s="14"/>
      <c r="F184" s="98"/>
      <c r="G184" s="157"/>
      <c r="H184" s="158"/>
      <c r="I184" s="158"/>
      <c r="J184" s="15"/>
      <c r="K184" s="15"/>
      <c r="L184" s="54"/>
      <c r="M184" s="16"/>
      <c r="N184" s="16"/>
      <c r="O184" s="16"/>
      <c r="P184" s="16"/>
      <c r="Q184" s="69"/>
      <c r="R184" s="35"/>
      <c r="S184" s="35"/>
    </row>
    <row r="185" spans="1:20" s="16" customFormat="1" x14ac:dyDescent="0.2">
      <c r="A185" s="3"/>
      <c r="B185" s="119" t="s">
        <v>159</v>
      </c>
      <c r="C185" s="137"/>
      <c r="D185" s="19" t="s">
        <v>438</v>
      </c>
      <c r="E185" s="14" t="s">
        <v>437</v>
      </c>
      <c r="F185" s="98">
        <v>240</v>
      </c>
      <c r="G185" s="148">
        <f>ROUNDUP(F185*(1+$O$3),1)</f>
        <v>244.8</v>
      </c>
      <c r="H185" s="149" t="s">
        <v>87</v>
      </c>
      <c r="I185" s="15">
        <f t="shared" ref="I185:I209" si="31">IF(H185="No",G185,IF(H185="Yes",G185*1.1,"Error"))</f>
        <v>244.8</v>
      </c>
      <c r="J185" s="226">
        <f t="shared" ref="J185:J204" si="32">ROUNDUP(I185,0)</f>
        <v>245</v>
      </c>
      <c r="K185" s="15" t="s">
        <v>497</v>
      </c>
      <c r="L185" s="111" t="s">
        <v>475</v>
      </c>
      <c r="Q185" s="69"/>
      <c r="R185" s="35"/>
      <c r="S185" s="35"/>
    </row>
    <row r="186" spans="1:20" s="16" customFormat="1" x14ac:dyDescent="0.2">
      <c r="A186" s="3"/>
      <c r="B186" s="119" t="s">
        <v>159</v>
      </c>
      <c r="C186" s="137"/>
      <c r="D186" s="19" t="s">
        <v>439</v>
      </c>
      <c r="E186" s="14" t="s">
        <v>437</v>
      </c>
      <c r="F186" s="98">
        <v>120</v>
      </c>
      <c r="G186" s="148">
        <f t="shared" ref="G186:G199" si="33">ROUNDUP(F186*(1+$O$3),1)</f>
        <v>122.4</v>
      </c>
      <c r="H186" s="149" t="s">
        <v>87</v>
      </c>
      <c r="I186" s="15">
        <f t="shared" si="31"/>
        <v>122.4</v>
      </c>
      <c r="J186" s="226">
        <f t="shared" si="32"/>
        <v>123</v>
      </c>
      <c r="K186" s="15" t="s">
        <v>497</v>
      </c>
      <c r="L186" s="54" t="s">
        <v>241</v>
      </c>
      <c r="Q186" s="69"/>
      <c r="R186" s="35"/>
      <c r="S186" s="35"/>
    </row>
    <row r="187" spans="1:20" x14ac:dyDescent="0.2">
      <c r="A187" s="4" t="s">
        <v>91</v>
      </c>
      <c r="B187" s="119" t="s">
        <v>377</v>
      </c>
      <c r="C187" s="137"/>
      <c r="D187" s="19" t="s">
        <v>6</v>
      </c>
      <c r="E187" s="14" t="s">
        <v>7</v>
      </c>
      <c r="F187" s="98">
        <v>82</v>
      </c>
      <c r="G187" s="148">
        <f t="shared" si="33"/>
        <v>83.699999999999989</v>
      </c>
      <c r="H187" s="149" t="s">
        <v>88</v>
      </c>
      <c r="I187" s="15">
        <f t="shared" si="31"/>
        <v>92.07</v>
      </c>
      <c r="J187" s="226">
        <f t="shared" si="32"/>
        <v>93</v>
      </c>
      <c r="K187" s="15" t="s">
        <v>497</v>
      </c>
      <c r="L187" s="54"/>
      <c r="M187" s="16"/>
      <c r="N187" s="16"/>
      <c r="O187" s="16"/>
      <c r="P187" s="16"/>
      <c r="Q187" s="69"/>
      <c r="R187" s="35"/>
      <c r="S187" s="35"/>
      <c r="T187" s="32"/>
    </row>
    <row r="188" spans="1:20" x14ac:dyDescent="0.2">
      <c r="A188" s="4" t="s">
        <v>91</v>
      </c>
      <c r="B188" s="119" t="s">
        <v>377</v>
      </c>
      <c r="C188" s="137"/>
      <c r="D188" s="19" t="s">
        <v>8</v>
      </c>
      <c r="E188" s="14" t="s">
        <v>7</v>
      </c>
      <c r="F188" s="98">
        <v>66</v>
      </c>
      <c r="G188" s="148">
        <f t="shared" si="33"/>
        <v>67.399999999999991</v>
      </c>
      <c r="H188" s="149" t="s">
        <v>88</v>
      </c>
      <c r="I188" s="15">
        <f t="shared" si="31"/>
        <v>74.14</v>
      </c>
      <c r="J188" s="226">
        <f t="shared" si="32"/>
        <v>75</v>
      </c>
      <c r="K188" s="15" t="s">
        <v>497</v>
      </c>
      <c r="L188" s="54" t="s">
        <v>241</v>
      </c>
      <c r="M188" s="16"/>
      <c r="N188" s="16"/>
      <c r="O188" s="16"/>
      <c r="P188" s="16"/>
      <c r="Q188" s="69"/>
      <c r="R188" s="35"/>
      <c r="S188" s="35"/>
      <c r="T188" s="32"/>
    </row>
    <row r="189" spans="1:20" x14ac:dyDescent="0.2">
      <c r="A189" s="4" t="s">
        <v>91</v>
      </c>
      <c r="B189" s="119" t="s">
        <v>377</v>
      </c>
      <c r="C189" s="137"/>
      <c r="D189" s="19" t="s">
        <v>9</v>
      </c>
      <c r="E189" s="14" t="s">
        <v>7</v>
      </c>
      <c r="F189" s="98">
        <v>28</v>
      </c>
      <c r="G189" s="148">
        <f t="shared" si="33"/>
        <v>28.6</v>
      </c>
      <c r="H189" s="149" t="s">
        <v>88</v>
      </c>
      <c r="I189" s="15">
        <f t="shared" si="31"/>
        <v>31.460000000000004</v>
      </c>
      <c r="J189" s="226">
        <f t="shared" si="32"/>
        <v>32</v>
      </c>
      <c r="K189" s="15" t="s">
        <v>497</v>
      </c>
      <c r="L189" s="54" t="s">
        <v>241</v>
      </c>
      <c r="M189" s="16"/>
      <c r="N189" s="16"/>
      <c r="O189" s="16"/>
      <c r="P189" s="16"/>
      <c r="Q189" s="69"/>
      <c r="R189" s="35"/>
      <c r="S189" s="35"/>
      <c r="T189" s="32"/>
    </row>
    <row r="190" spans="1:20" x14ac:dyDescent="0.2">
      <c r="A190" s="4" t="s">
        <v>91</v>
      </c>
      <c r="B190" s="119" t="s">
        <v>377</v>
      </c>
      <c r="C190" s="137"/>
      <c r="D190" s="12" t="s">
        <v>10</v>
      </c>
      <c r="E190" s="14" t="s">
        <v>11</v>
      </c>
      <c r="F190" s="98"/>
      <c r="G190" s="148"/>
      <c r="H190" s="149" t="s">
        <v>88</v>
      </c>
      <c r="I190" s="149"/>
      <c r="J190" s="15" t="s">
        <v>250</v>
      </c>
      <c r="K190" s="15" t="s">
        <v>497</v>
      </c>
      <c r="L190" s="54" t="s">
        <v>241</v>
      </c>
      <c r="M190" s="16"/>
      <c r="N190" s="16"/>
      <c r="O190" s="16"/>
      <c r="P190" s="16"/>
      <c r="Q190" s="69"/>
      <c r="R190" s="35"/>
      <c r="S190" s="35"/>
      <c r="T190" s="32"/>
    </row>
    <row r="191" spans="1:20" x14ac:dyDescent="0.2">
      <c r="A191" s="3" t="s">
        <v>91</v>
      </c>
      <c r="B191" s="119" t="s">
        <v>377</v>
      </c>
      <c r="C191" s="137"/>
      <c r="D191" s="12" t="s">
        <v>290</v>
      </c>
      <c r="E191" s="14" t="s">
        <v>300</v>
      </c>
      <c r="F191" s="98">
        <v>239</v>
      </c>
      <c r="G191" s="148">
        <f t="shared" si="33"/>
        <v>243.79999999999998</v>
      </c>
      <c r="H191" s="149" t="s">
        <v>87</v>
      </c>
      <c r="I191" s="15">
        <f t="shared" si="31"/>
        <v>243.79999999999998</v>
      </c>
      <c r="J191" s="226">
        <f t="shared" si="32"/>
        <v>244</v>
      </c>
      <c r="K191" s="15" t="s">
        <v>497</v>
      </c>
      <c r="L191" s="54" t="s">
        <v>241</v>
      </c>
      <c r="M191" s="16"/>
      <c r="N191" s="16"/>
      <c r="O191" s="16"/>
      <c r="P191" s="16"/>
      <c r="Q191" s="69"/>
      <c r="R191" s="35"/>
      <c r="S191" s="35"/>
      <c r="T191" s="32"/>
    </row>
    <row r="192" spans="1:20" x14ac:dyDescent="0.2">
      <c r="A192" s="3"/>
      <c r="B192" s="119"/>
      <c r="C192" s="137"/>
      <c r="D192" s="12" t="s">
        <v>290</v>
      </c>
      <c r="E192" s="14" t="s">
        <v>301</v>
      </c>
      <c r="F192" s="98">
        <v>0</v>
      </c>
      <c r="G192" s="148">
        <f t="shared" si="33"/>
        <v>0</v>
      </c>
      <c r="H192" s="149"/>
      <c r="I192" s="149"/>
      <c r="J192" s="15">
        <v>0</v>
      </c>
      <c r="K192" s="15" t="s">
        <v>497</v>
      </c>
      <c r="L192" s="54" t="s">
        <v>241</v>
      </c>
      <c r="M192" s="16"/>
      <c r="N192" s="16"/>
      <c r="O192" s="16"/>
      <c r="P192" s="16"/>
      <c r="Q192" s="69"/>
      <c r="R192" s="35"/>
      <c r="S192" s="35"/>
    </row>
    <row r="193" spans="1:20" x14ac:dyDescent="0.2">
      <c r="A193" s="3" t="s">
        <v>91</v>
      </c>
      <c r="B193" s="119" t="s">
        <v>377</v>
      </c>
      <c r="C193" s="137"/>
      <c r="D193" s="12" t="s">
        <v>291</v>
      </c>
      <c r="E193" s="14" t="s">
        <v>292</v>
      </c>
      <c r="F193" s="98">
        <v>15</v>
      </c>
      <c r="G193" s="148">
        <f t="shared" si="33"/>
        <v>15.3</v>
      </c>
      <c r="H193" s="149" t="s">
        <v>88</v>
      </c>
      <c r="I193" s="15">
        <f t="shared" si="31"/>
        <v>16.830000000000002</v>
      </c>
      <c r="J193" s="226">
        <f t="shared" si="32"/>
        <v>17</v>
      </c>
      <c r="K193" s="15" t="s">
        <v>497</v>
      </c>
      <c r="L193" s="54" t="s">
        <v>241</v>
      </c>
      <c r="M193" s="16"/>
      <c r="N193" s="16"/>
      <c r="O193" s="16"/>
      <c r="P193" s="16"/>
      <c r="Q193" s="69"/>
      <c r="R193" s="35"/>
      <c r="S193" s="35"/>
      <c r="T193" s="32"/>
    </row>
    <row r="194" spans="1:20" x14ac:dyDescent="0.2">
      <c r="A194" s="3"/>
      <c r="B194" s="119"/>
      <c r="C194" s="137"/>
      <c r="D194" s="12"/>
      <c r="E194" s="14" t="s">
        <v>302</v>
      </c>
      <c r="F194" s="98">
        <v>0</v>
      </c>
      <c r="G194" s="148">
        <f t="shared" si="33"/>
        <v>0</v>
      </c>
      <c r="H194" s="149"/>
      <c r="I194" s="149"/>
      <c r="J194" s="15">
        <v>0</v>
      </c>
      <c r="K194" s="15" t="s">
        <v>497</v>
      </c>
      <c r="L194" s="54" t="s">
        <v>241</v>
      </c>
      <c r="M194" s="16"/>
      <c r="N194" s="16"/>
      <c r="O194" s="16"/>
      <c r="P194" s="16"/>
      <c r="Q194" s="69"/>
      <c r="R194" s="35"/>
      <c r="S194" s="35"/>
    </row>
    <row r="195" spans="1:20" x14ac:dyDescent="0.2">
      <c r="A195" s="3" t="s">
        <v>91</v>
      </c>
      <c r="B195" s="119" t="s">
        <v>377</v>
      </c>
      <c r="C195" s="137"/>
      <c r="D195" s="12" t="s">
        <v>293</v>
      </c>
      <c r="E195" s="14" t="s">
        <v>294</v>
      </c>
      <c r="F195" s="98">
        <v>11</v>
      </c>
      <c r="G195" s="148">
        <f t="shared" si="33"/>
        <v>11.299999999999999</v>
      </c>
      <c r="H195" s="149" t="s">
        <v>88</v>
      </c>
      <c r="I195" s="15">
        <f t="shared" si="31"/>
        <v>12.43</v>
      </c>
      <c r="J195" s="226">
        <f t="shared" si="32"/>
        <v>13</v>
      </c>
      <c r="K195" s="15" t="s">
        <v>497</v>
      </c>
      <c r="L195" s="54" t="s">
        <v>241</v>
      </c>
      <c r="M195" s="16"/>
      <c r="N195" s="16"/>
      <c r="O195" s="16"/>
      <c r="P195" s="16"/>
      <c r="Q195" s="69"/>
      <c r="R195" s="35"/>
      <c r="S195" s="35"/>
      <c r="T195" s="32"/>
    </row>
    <row r="196" spans="1:20" x14ac:dyDescent="0.2">
      <c r="A196" s="3"/>
      <c r="B196" s="119"/>
      <c r="C196" s="137"/>
      <c r="D196" s="12"/>
      <c r="E196" s="14" t="s">
        <v>302</v>
      </c>
      <c r="F196" s="98">
        <v>0</v>
      </c>
      <c r="G196" s="148">
        <f t="shared" si="33"/>
        <v>0</v>
      </c>
      <c r="H196" s="149"/>
      <c r="I196" s="149"/>
      <c r="J196" s="15">
        <v>0</v>
      </c>
      <c r="K196" s="15" t="s">
        <v>497</v>
      </c>
      <c r="L196" s="54" t="s">
        <v>241</v>
      </c>
      <c r="M196" s="16"/>
      <c r="N196" s="16"/>
      <c r="O196" s="16"/>
      <c r="P196" s="16"/>
      <c r="Q196" s="69"/>
      <c r="R196" s="35"/>
      <c r="S196" s="35"/>
    </row>
    <row r="197" spans="1:20" x14ac:dyDescent="0.2">
      <c r="A197" s="3" t="s">
        <v>91</v>
      </c>
      <c r="B197" s="119" t="s">
        <v>377</v>
      </c>
      <c r="C197" s="137"/>
      <c r="D197" s="12" t="s">
        <v>12</v>
      </c>
      <c r="E197" s="14" t="s">
        <v>295</v>
      </c>
      <c r="F197" s="98">
        <v>15</v>
      </c>
      <c r="G197" s="148">
        <f t="shared" si="33"/>
        <v>15.3</v>
      </c>
      <c r="H197" s="149" t="s">
        <v>88</v>
      </c>
      <c r="I197" s="15">
        <f t="shared" si="31"/>
        <v>16.830000000000002</v>
      </c>
      <c r="J197" s="226">
        <f t="shared" si="32"/>
        <v>17</v>
      </c>
      <c r="K197" s="15" t="s">
        <v>497</v>
      </c>
      <c r="L197" s="54" t="s">
        <v>241</v>
      </c>
      <c r="M197" s="16"/>
      <c r="N197" s="16"/>
      <c r="O197" s="16"/>
      <c r="P197" s="16"/>
      <c r="Q197" s="69"/>
      <c r="R197" s="35"/>
      <c r="S197" s="35"/>
      <c r="T197" s="32"/>
    </row>
    <row r="198" spans="1:20" x14ac:dyDescent="0.2">
      <c r="A198" s="3" t="s">
        <v>91</v>
      </c>
      <c r="B198" s="119" t="s">
        <v>377</v>
      </c>
      <c r="C198" s="137"/>
      <c r="D198" s="12" t="s">
        <v>297</v>
      </c>
      <c r="E198" s="14" t="s">
        <v>295</v>
      </c>
      <c r="F198" s="160" t="s">
        <v>539</v>
      </c>
      <c r="G198" s="153" t="s">
        <v>539</v>
      </c>
      <c r="H198" s="149" t="s">
        <v>88</v>
      </c>
      <c r="I198" s="15"/>
      <c r="J198" s="28" t="s">
        <v>539</v>
      </c>
      <c r="K198" s="15" t="s">
        <v>497</v>
      </c>
      <c r="L198" s="54" t="s">
        <v>241</v>
      </c>
      <c r="M198" s="16"/>
      <c r="N198" s="16"/>
      <c r="O198" s="16"/>
      <c r="P198" s="16"/>
      <c r="Q198" s="69"/>
      <c r="R198" s="35"/>
      <c r="S198" s="35"/>
      <c r="T198" s="32"/>
    </row>
    <row r="199" spans="1:20" x14ac:dyDescent="0.2">
      <c r="A199" s="3" t="s">
        <v>91</v>
      </c>
      <c r="B199" s="119" t="s">
        <v>377</v>
      </c>
      <c r="C199" s="137"/>
      <c r="D199" s="19" t="s">
        <v>296</v>
      </c>
      <c r="E199" s="14" t="s">
        <v>289</v>
      </c>
      <c r="F199" s="98">
        <v>46</v>
      </c>
      <c r="G199" s="148">
        <f t="shared" si="33"/>
        <v>47</v>
      </c>
      <c r="H199" s="149" t="s">
        <v>88</v>
      </c>
      <c r="I199" s="15">
        <f t="shared" si="31"/>
        <v>51.7</v>
      </c>
      <c r="J199" s="226">
        <f t="shared" si="32"/>
        <v>52</v>
      </c>
      <c r="K199" s="15" t="s">
        <v>497</v>
      </c>
      <c r="L199" s="54" t="s">
        <v>241</v>
      </c>
      <c r="M199" s="16"/>
      <c r="N199" s="16"/>
      <c r="O199" s="16"/>
      <c r="P199" s="16"/>
      <c r="Q199" s="69"/>
      <c r="R199" s="35"/>
      <c r="S199" s="35"/>
      <c r="T199" s="32"/>
    </row>
    <row r="200" spans="1:20" x14ac:dyDescent="0.2">
      <c r="A200" s="4" t="s">
        <v>91</v>
      </c>
      <c r="B200" s="119" t="s">
        <v>128</v>
      </c>
      <c r="C200" s="137"/>
      <c r="D200" s="19"/>
      <c r="E200" s="14" t="s">
        <v>127</v>
      </c>
      <c r="F200" s="98">
        <v>50</v>
      </c>
      <c r="G200" s="148">
        <v>50</v>
      </c>
      <c r="H200" s="149" t="s">
        <v>87</v>
      </c>
      <c r="I200" s="15">
        <f t="shared" si="31"/>
        <v>50</v>
      </c>
      <c r="J200" s="226">
        <f t="shared" si="32"/>
        <v>50</v>
      </c>
      <c r="K200" s="15" t="s">
        <v>497</v>
      </c>
      <c r="L200" s="54" t="s">
        <v>241</v>
      </c>
      <c r="M200" s="16"/>
      <c r="N200" s="16"/>
      <c r="O200" s="16"/>
      <c r="P200" s="16"/>
      <c r="Q200" s="69"/>
      <c r="R200" s="35"/>
      <c r="S200" s="35"/>
    </row>
    <row r="201" spans="1:20" x14ac:dyDescent="0.2">
      <c r="A201" s="4"/>
      <c r="B201" s="119"/>
      <c r="C201" s="137"/>
      <c r="D201" s="159" t="s">
        <v>13</v>
      </c>
      <c r="E201" s="14"/>
      <c r="F201" s="98"/>
      <c r="G201" s="148"/>
      <c r="H201" s="149"/>
      <c r="I201" s="149"/>
      <c r="J201" s="15"/>
      <c r="K201" s="15" t="s">
        <v>497</v>
      </c>
      <c r="L201" s="54" t="s">
        <v>241</v>
      </c>
      <c r="M201" s="16"/>
      <c r="N201" s="16"/>
      <c r="O201" s="16"/>
      <c r="P201" s="16"/>
      <c r="Q201" s="69"/>
      <c r="R201" s="35"/>
      <c r="S201" s="35"/>
    </row>
    <row r="202" spans="1:20" x14ac:dyDescent="0.2">
      <c r="A202" s="4" t="s">
        <v>91</v>
      </c>
      <c r="B202" s="119" t="s">
        <v>377</v>
      </c>
      <c r="C202" s="137"/>
      <c r="D202" s="19" t="s">
        <v>8</v>
      </c>
      <c r="E202" s="14" t="s">
        <v>7</v>
      </c>
      <c r="F202" s="98">
        <v>15</v>
      </c>
      <c r="G202" s="148">
        <f t="shared" ref="G202:G208" si="34">ROUNDUP(F202*(1+$O$3),1)</f>
        <v>15.3</v>
      </c>
      <c r="H202" s="149" t="s">
        <v>88</v>
      </c>
      <c r="I202" s="15">
        <f t="shared" si="31"/>
        <v>16.830000000000002</v>
      </c>
      <c r="J202" s="226">
        <f t="shared" si="32"/>
        <v>17</v>
      </c>
      <c r="K202" s="15" t="s">
        <v>497</v>
      </c>
      <c r="L202" s="54" t="s">
        <v>241</v>
      </c>
      <c r="M202" s="16"/>
      <c r="N202" s="16"/>
      <c r="O202" s="16"/>
      <c r="P202" s="16"/>
      <c r="Q202" s="69"/>
      <c r="R202" s="35"/>
      <c r="S202" s="35"/>
      <c r="T202" s="32"/>
    </row>
    <row r="203" spans="1:20" x14ac:dyDescent="0.2">
      <c r="A203" s="4" t="s">
        <v>91</v>
      </c>
      <c r="B203" s="119" t="s">
        <v>377</v>
      </c>
      <c r="C203" s="137"/>
      <c r="D203" s="12" t="s">
        <v>10</v>
      </c>
      <c r="E203" s="14" t="s">
        <v>11</v>
      </c>
      <c r="F203" s="98">
        <v>8</v>
      </c>
      <c r="G203" s="148">
        <f t="shared" si="34"/>
        <v>8.1999999999999993</v>
      </c>
      <c r="H203" s="149" t="s">
        <v>88</v>
      </c>
      <c r="I203" s="15">
        <f t="shared" si="31"/>
        <v>9.02</v>
      </c>
      <c r="J203" s="226">
        <f t="shared" si="32"/>
        <v>10</v>
      </c>
      <c r="K203" s="15" t="s">
        <v>497</v>
      </c>
      <c r="L203" s="54" t="s">
        <v>241</v>
      </c>
      <c r="M203" s="16"/>
      <c r="N203" s="16"/>
      <c r="O203" s="16"/>
      <c r="P203" s="16"/>
      <c r="Q203" s="69"/>
      <c r="R203" s="35"/>
      <c r="S203" s="35"/>
      <c r="T203" s="32"/>
    </row>
    <row r="204" spans="1:20" x14ac:dyDescent="0.2">
      <c r="A204" s="4" t="s">
        <v>91</v>
      </c>
      <c r="B204" s="119" t="s">
        <v>128</v>
      </c>
      <c r="C204" s="137"/>
      <c r="D204" s="12"/>
      <c r="E204" s="14" t="s">
        <v>127</v>
      </c>
      <c r="F204" s="98">
        <v>50</v>
      </c>
      <c r="G204" s="148">
        <v>50</v>
      </c>
      <c r="H204" s="149" t="s">
        <v>87</v>
      </c>
      <c r="I204" s="15">
        <f t="shared" si="31"/>
        <v>50</v>
      </c>
      <c r="J204" s="226">
        <f t="shared" si="32"/>
        <v>50</v>
      </c>
      <c r="K204" s="15" t="s">
        <v>497</v>
      </c>
      <c r="L204" s="54" t="s">
        <v>241</v>
      </c>
      <c r="M204" s="16"/>
      <c r="N204" s="16"/>
      <c r="O204" s="16"/>
      <c r="P204" s="16"/>
      <c r="Q204" s="69"/>
      <c r="R204" s="35"/>
      <c r="S204" s="35"/>
    </row>
    <row r="205" spans="1:20" x14ac:dyDescent="0.2">
      <c r="A205" s="4"/>
      <c r="B205" s="119"/>
      <c r="C205" s="137"/>
      <c r="D205" s="38" t="s">
        <v>14</v>
      </c>
      <c r="E205" s="14"/>
      <c r="F205" s="98"/>
      <c r="G205" s="148"/>
      <c r="H205" s="149"/>
      <c r="I205" s="149"/>
      <c r="J205" s="15"/>
      <c r="K205" s="15" t="s">
        <v>497</v>
      </c>
      <c r="L205" s="54" t="s">
        <v>241</v>
      </c>
      <c r="M205" s="16"/>
      <c r="N205" s="16"/>
      <c r="O205" s="16"/>
      <c r="P205" s="16"/>
      <c r="Q205" s="69"/>
      <c r="R205" s="35"/>
      <c r="S205" s="35"/>
    </row>
    <row r="206" spans="1:20" x14ac:dyDescent="0.2">
      <c r="A206" s="4" t="s">
        <v>91</v>
      </c>
      <c r="B206" s="119" t="s">
        <v>377</v>
      </c>
      <c r="C206" s="137"/>
      <c r="D206" s="12" t="s">
        <v>15</v>
      </c>
      <c r="E206" s="14" t="s">
        <v>16</v>
      </c>
      <c r="F206" s="98">
        <v>15</v>
      </c>
      <c r="G206" s="148">
        <f t="shared" si="34"/>
        <v>15.3</v>
      </c>
      <c r="H206" s="149" t="s">
        <v>88</v>
      </c>
      <c r="I206" s="15">
        <f t="shared" si="31"/>
        <v>16.830000000000002</v>
      </c>
      <c r="J206" s="226">
        <f t="shared" ref="J206:J209" si="35">ROUNDUP(I206,0)</f>
        <v>17</v>
      </c>
      <c r="K206" s="15" t="s">
        <v>497</v>
      </c>
      <c r="L206" s="54" t="s">
        <v>241</v>
      </c>
      <c r="M206" s="16"/>
      <c r="N206" s="16"/>
      <c r="O206" s="16"/>
      <c r="P206" s="16"/>
      <c r="Q206" s="69"/>
      <c r="R206" s="35"/>
      <c r="S206" s="35"/>
      <c r="T206" s="32"/>
    </row>
    <row r="207" spans="1:20" x14ac:dyDescent="0.2">
      <c r="A207" s="4" t="s">
        <v>91</v>
      </c>
      <c r="B207" s="119" t="s">
        <v>377</v>
      </c>
      <c r="C207" s="137"/>
      <c r="D207" s="12" t="s">
        <v>239</v>
      </c>
      <c r="E207" s="14" t="s">
        <v>119</v>
      </c>
      <c r="F207" s="98">
        <v>15</v>
      </c>
      <c r="G207" s="148">
        <f t="shared" si="34"/>
        <v>15.3</v>
      </c>
      <c r="H207" s="149" t="s">
        <v>88</v>
      </c>
      <c r="I207" s="15">
        <f t="shared" si="31"/>
        <v>16.830000000000002</v>
      </c>
      <c r="J207" s="226">
        <f t="shared" si="35"/>
        <v>17</v>
      </c>
      <c r="K207" s="15" t="s">
        <v>497</v>
      </c>
      <c r="L207" s="54" t="s">
        <v>241</v>
      </c>
      <c r="M207" s="16"/>
      <c r="N207" s="16"/>
      <c r="O207" s="16"/>
      <c r="P207" s="16"/>
      <c r="Q207" s="69"/>
      <c r="R207" s="35"/>
      <c r="S207" s="35"/>
      <c r="T207" s="32"/>
    </row>
    <row r="208" spans="1:20" x14ac:dyDescent="0.2">
      <c r="A208" s="4" t="s">
        <v>91</v>
      </c>
      <c r="B208" s="119" t="s">
        <v>377</v>
      </c>
      <c r="C208" s="137"/>
      <c r="D208" s="12" t="s">
        <v>17</v>
      </c>
      <c r="E208" s="14" t="s">
        <v>18</v>
      </c>
      <c r="F208" s="98">
        <v>0</v>
      </c>
      <c r="G208" s="148">
        <f t="shared" si="34"/>
        <v>0</v>
      </c>
      <c r="H208" s="149" t="s">
        <v>88</v>
      </c>
      <c r="I208" s="15">
        <f t="shared" si="31"/>
        <v>0</v>
      </c>
      <c r="J208" s="226">
        <f t="shared" si="35"/>
        <v>0</v>
      </c>
      <c r="K208" s="15" t="s">
        <v>497</v>
      </c>
      <c r="L208" s="54" t="s">
        <v>241</v>
      </c>
      <c r="M208" s="16"/>
      <c r="N208" s="16"/>
      <c r="O208" s="16"/>
      <c r="P208" s="16"/>
      <c r="Q208" s="69"/>
      <c r="R208" s="35"/>
      <c r="S208" s="35"/>
      <c r="T208" s="32"/>
    </row>
    <row r="209" spans="1:20" x14ac:dyDescent="0.2">
      <c r="A209" s="4" t="s">
        <v>91</v>
      </c>
      <c r="B209" s="119" t="s">
        <v>128</v>
      </c>
      <c r="C209" s="137"/>
      <c r="D209" s="12"/>
      <c r="E209" s="14" t="s">
        <v>127</v>
      </c>
      <c r="F209" s="98">
        <v>50</v>
      </c>
      <c r="G209" s="148">
        <v>50</v>
      </c>
      <c r="H209" s="149" t="s">
        <v>87</v>
      </c>
      <c r="I209" s="15">
        <f t="shared" si="31"/>
        <v>50</v>
      </c>
      <c r="J209" s="226">
        <f t="shared" si="35"/>
        <v>50</v>
      </c>
      <c r="K209" s="15" t="s">
        <v>497</v>
      </c>
      <c r="L209" s="54" t="s">
        <v>241</v>
      </c>
      <c r="M209" s="16"/>
      <c r="N209" s="16"/>
      <c r="O209" s="16"/>
      <c r="P209" s="16"/>
      <c r="Q209" s="69"/>
      <c r="R209" s="35"/>
      <c r="S209" s="35"/>
    </row>
    <row r="210" spans="1:20" x14ac:dyDescent="0.2">
      <c r="A210" s="4"/>
      <c r="B210" s="119"/>
      <c r="C210" s="137"/>
      <c r="D210" s="12"/>
      <c r="E210" s="14"/>
      <c r="F210" s="98"/>
      <c r="G210" s="157"/>
      <c r="H210" s="149"/>
      <c r="I210" s="149"/>
      <c r="J210" s="15"/>
      <c r="K210" s="15"/>
      <c r="L210" s="54"/>
      <c r="M210" s="16"/>
      <c r="N210" s="16"/>
      <c r="O210" s="16"/>
      <c r="P210" s="16"/>
      <c r="Q210" s="69"/>
      <c r="R210" s="35"/>
      <c r="S210" s="35"/>
    </row>
    <row r="211" spans="1:20" x14ac:dyDescent="0.2">
      <c r="A211" s="4"/>
      <c r="B211" s="119"/>
      <c r="C211" s="137"/>
      <c r="D211" s="18" t="s">
        <v>240</v>
      </c>
      <c r="E211" s="14" t="s">
        <v>249</v>
      </c>
      <c r="F211" s="98"/>
      <c r="G211" s="157"/>
      <c r="H211" s="149"/>
      <c r="I211" s="149"/>
      <c r="J211" s="15"/>
      <c r="K211" s="15"/>
      <c r="L211" s="111" t="s">
        <v>472</v>
      </c>
      <c r="M211" s="16"/>
      <c r="N211" s="16"/>
      <c r="O211" s="16"/>
      <c r="P211" s="16"/>
      <c r="Q211" s="69"/>
      <c r="R211" s="35"/>
      <c r="S211" s="35"/>
    </row>
    <row r="212" spans="1:20" x14ac:dyDescent="0.2">
      <c r="A212" s="4"/>
      <c r="B212" s="119"/>
      <c r="C212" s="137"/>
      <c r="D212" s="18" t="s">
        <v>208</v>
      </c>
      <c r="E212" s="14" t="s">
        <v>209</v>
      </c>
      <c r="F212" s="98"/>
      <c r="G212" s="157"/>
      <c r="H212" s="149"/>
      <c r="I212" s="149"/>
      <c r="J212" s="15"/>
      <c r="K212" s="15"/>
      <c r="L212" s="54"/>
      <c r="M212" s="16"/>
      <c r="N212" s="16"/>
      <c r="O212" s="16"/>
      <c r="P212" s="16"/>
      <c r="Q212" s="69"/>
      <c r="R212" s="35"/>
      <c r="S212" s="35"/>
    </row>
    <row r="213" spans="1:20" x14ac:dyDescent="0.2">
      <c r="A213" s="4" t="s">
        <v>91</v>
      </c>
      <c r="B213" s="119" t="s">
        <v>378</v>
      </c>
      <c r="C213" s="137"/>
      <c r="D213" s="12"/>
      <c r="E213" s="14" t="s">
        <v>210</v>
      </c>
      <c r="F213" s="98"/>
      <c r="G213" s="157"/>
      <c r="H213" s="149"/>
      <c r="I213" s="149"/>
      <c r="J213" s="15"/>
      <c r="K213" s="15"/>
      <c r="L213" s="54"/>
      <c r="M213" s="16"/>
      <c r="N213" s="16"/>
      <c r="O213" s="16"/>
      <c r="P213" s="16"/>
      <c r="Q213" s="69"/>
      <c r="R213" s="35"/>
      <c r="S213" s="35"/>
      <c r="T213" s="32"/>
    </row>
    <row r="214" spans="1:20" x14ac:dyDescent="0.2">
      <c r="A214" s="4" t="s">
        <v>91</v>
      </c>
      <c r="B214" s="119" t="s">
        <v>378</v>
      </c>
      <c r="C214" s="137"/>
      <c r="D214" s="12"/>
      <c r="E214" s="14" t="s">
        <v>211</v>
      </c>
      <c r="F214" s="98">
        <v>42</v>
      </c>
      <c r="G214" s="148">
        <f t="shared" ref="G214:G217" si="36">ROUNDUP(F214*(1+$O$3),1)</f>
        <v>42.9</v>
      </c>
      <c r="H214" s="149" t="s">
        <v>88</v>
      </c>
      <c r="I214" s="15">
        <f t="shared" ref="I214:I217" si="37">IF(H214="No",G214,IF(H214="Yes",G214*1.1,"Error"))</f>
        <v>47.190000000000005</v>
      </c>
      <c r="J214" s="226">
        <f t="shared" ref="J214:J217" si="38">ROUNDUP(I214,0)</f>
        <v>48</v>
      </c>
      <c r="K214" s="15" t="s">
        <v>497</v>
      </c>
      <c r="L214" s="123" t="s">
        <v>489</v>
      </c>
      <c r="M214" s="16"/>
      <c r="N214" s="16"/>
      <c r="O214" s="16"/>
      <c r="P214" s="16"/>
      <c r="Q214" s="69"/>
      <c r="R214" s="35"/>
      <c r="S214" s="35"/>
      <c r="T214" s="32"/>
    </row>
    <row r="215" spans="1:20" x14ac:dyDescent="0.2">
      <c r="A215" s="4" t="s">
        <v>91</v>
      </c>
      <c r="B215" s="119" t="s">
        <v>378</v>
      </c>
      <c r="C215" s="137"/>
      <c r="D215" s="12"/>
      <c r="E215" s="14" t="s">
        <v>432</v>
      </c>
      <c r="F215" s="98">
        <v>109</v>
      </c>
      <c r="G215" s="148">
        <f t="shared" si="36"/>
        <v>111.19999999999999</v>
      </c>
      <c r="H215" s="149" t="s">
        <v>88</v>
      </c>
      <c r="I215" s="15">
        <f t="shared" si="37"/>
        <v>122.32</v>
      </c>
      <c r="J215" s="226">
        <f t="shared" si="38"/>
        <v>123</v>
      </c>
      <c r="K215" s="15" t="s">
        <v>497</v>
      </c>
      <c r="L215" s="54" t="s">
        <v>241</v>
      </c>
      <c r="M215" s="16"/>
      <c r="O215" s="16"/>
      <c r="P215" s="16"/>
      <c r="Q215" s="69"/>
      <c r="R215" s="35"/>
      <c r="S215" s="35"/>
      <c r="T215" s="32"/>
    </row>
    <row r="216" spans="1:20" x14ac:dyDescent="0.2">
      <c r="A216" s="4" t="s">
        <v>91</v>
      </c>
      <c r="B216" s="119" t="s">
        <v>378</v>
      </c>
      <c r="C216" s="137"/>
      <c r="D216" s="12"/>
      <c r="E216" s="14" t="s">
        <v>212</v>
      </c>
      <c r="F216" s="98">
        <v>222</v>
      </c>
      <c r="G216" s="148">
        <f t="shared" si="36"/>
        <v>226.5</v>
      </c>
      <c r="H216" s="149" t="s">
        <v>88</v>
      </c>
      <c r="I216" s="15">
        <f t="shared" si="37"/>
        <v>249.15000000000003</v>
      </c>
      <c r="J216" s="226">
        <f t="shared" si="38"/>
        <v>250</v>
      </c>
      <c r="K216" s="15" t="s">
        <v>497</v>
      </c>
      <c r="L216" s="54" t="s">
        <v>241</v>
      </c>
      <c r="M216" s="16"/>
      <c r="N216" s="16"/>
      <c r="O216" s="16"/>
      <c r="P216" s="16"/>
      <c r="Q216" s="69"/>
      <c r="R216" s="35"/>
      <c r="S216" s="35"/>
      <c r="T216" s="32"/>
    </row>
    <row r="217" spans="1:20" x14ac:dyDescent="0.2">
      <c r="A217" s="4" t="s">
        <v>91</v>
      </c>
      <c r="B217" s="119" t="s">
        <v>378</v>
      </c>
      <c r="C217" s="137"/>
      <c r="D217" s="12"/>
      <c r="E217" s="14" t="s">
        <v>213</v>
      </c>
      <c r="F217" s="98">
        <v>412</v>
      </c>
      <c r="G217" s="148">
        <f t="shared" si="36"/>
        <v>420.3</v>
      </c>
      <c r="H217" s="149" t="s">
        <v>88</v>
      </c>
      <c r="I217" s="15">
        <f t="shared" si="37"/>
        <v>462.33000000000004</v>
      </c>
      <c r="J217" s="226">
        <f t="shared" si="38"/>
        <v>463</v>
      </c>
      <c r="K217" s="15" t="s">
        <v>497</v>
      </c>
      <c r="L217" s="54" t="s">
        <v>241</v>
      </c>
      <c r="M217" s="16"/>
      <c r="N217" s="16"/>
      <c r="O217" s="16"/>
      <c r="P217" s="16"/>
      <c r="Q217" s="69"/>
      <c r="R217" s="35"/>
      <c r="S217" s="35"/>
      <c r="T217" s="32"/>
    </row>
    <row r="218" spans="1:20" x14ac:dyDescent="0.2">
      <c r="A218" s="4" t="s">
        <v>91</v>
      </c>
      <c r="B218" s="119" t="s">
        <v>378</v>
      </c>
      <c r="C218" s="137"/>
      <c r="D218" s="12"/>
      <c r="E218" s="14" t="s">
        <v>229</v>
      </c>
      <c r="F218" s="98"/>
      <c r="G218" s="148"/>
      <c r="H218" s="149" t="s">
        <v>88</v>
      </c>
      <c r="I218" s="149"/>
      <c r="J218" s="15"/>
      <c r="K218" s="15" t="s">
        <v>497</v>
      </c>
      <c r="L218" s="54" t="s">
        <v>241</v>
      </c>
      <c r="M218" s="16"/>
      <c r="N218" s="16"/>
      <c r="O218" s="16"/>
      <c r="P218" s="16"/>
      <c r="Q218" s="69"/>
      <c r="R218" s="35"/>
      <c r="S218" s="35"/>
      <c r="T218" s="32"/>
    </row>
    <row r="219" spans="1:20" x14ac:dyDescent="0.2">
      <c r="A219" s="4"/>
      <c r="B219" s="119"/>
      <c r="C219" s="137"/>
      <c r="D219" s="12"/>
      <c r="E219" s="14" t="s">
        <v>440</v>
      </c>
      <c r="F219" s="98"/>
      <c r="G219" s="148"/>
      <c r="H219" s="149"/>
      <c r="I219" s="149"/>
      <c r="J219" s="15"/>
      <c r="K219" s="161"/>
      <c r="L219" s="54"/>
      <c r="M219" s="16"/>
      <c r="N219" s="16"/>
      <c r="O219" s="16"/>
      <c r="P219" s="16"/>
      <c r="Q219" s="69"/>
      <c r="R219" s="35"/>
      <c r="S219" s="35"/>
    </row>
    <row r="220" spans="1:20" x14ac:dyDescent="0.2">
      <c r="A220" s="4" t="s">
        <v>91</v>
      </c>
      <c r="B220" s="119" t="s">
        <v>378</v>
      </c>
      <c r="C220" s="137"/>
      <c r="D220" s="12"/>
      <c r="E220" s="14" t="s">
        <v>441</v>
      </c>
      <c r="F220" s="98">
        <v>36</v>
      </c>
      <c r="G220" s="148">
        <f t="shared" ref="G220:G234" si="39">ROUNDUP(F220*(1+$O$3),1)</f>
        <v>36.800000000000004</v>
      </c>
      <c r="H220" s="149" t="s">
        <v>88</v>
      </c>
      <c r="I220" s="15">
        <f t="shared" ref="I220:I234" si="40">IF(H220="No",G220,IF(H220="Yes",G220*1.1,"Error"))</f>
        <v>40.480000000000011</v>
      </c>
      <c r="J220" s="226">
        <f>ROUNDUP(I220,0)</f>
        <v>41</v>
      </c>
      <c r="K220" s="15" t="s">
        <v>497</v>
      </c>
      <c r="L220" s="54" t="s">
        <v>241</v>
      </c>
      <c r="M220" s="16"/>
      <c r="O220" s="67"/>
      <c r="P220" s="16"/>
      <c r="Q220" s="69"/>
      <c r="R220" s="35"/>
      <c r="S220" s="35"/>
      <c r="T220" s="32"/>
    </row>
    <row r="221" spans="1:20" x14ac:dyDescent="0.2">
      <c r="A221" s="4" t="s">
        <v>91</v>
      </c>
      <c r="B221" s="119" t="s">
        <v>378</v>
      </c>
      <c r="C221" s="137"/>
      <c r="D221" s="12"/>
      <c r="E221" s="14" t="s">
        <v>442</v>
      </c>
      <c r="F221" s="98">
        <v>98</v>
      </c>
      <c r="G221" s="148">
        <f t="shared" si="39"/>
        <v>100</v>
      </c>
      <c r="H221" s="149" t="s">
        <v>88</v>
      </c>
      <c r="I221" s="15">
        <f t="shared" si="40"/>
        <v>110.00000000000001</v>
      </c>
      <c r="J221" s="226">
        <f t="shared" ref="J221:J234" si="41">ROUNDUP(I221,0)</f>
        <v>110</v>
      </c>
      <c r="K221" s="15" t="s">
        <v>497</v>
      </c>
      <c r="L221" s="54" t="s">
        <v>241</v>
      </c>
      <c r="M221" s="16"/>
      <c r="O221" s="34"/>
      <c r="P221" s="16"/>
      <c r="Q221" s="69"/>
      <c r="R221" s="82"/>
      <c r="S221" s="35"/>
      <c r="T221" s="32"/>
    </row>
    <row r="222" spans="1:20" x14ac:dyDescent="0.2">
      <c r="A222" s="4" t="s">
        <v>91</v>
      </c>
      <c r="B222" s="119" t="s">
        <v>378</v>
      </c>
      <c r="C222" s="137"/>
      <c r="D222" s="12"/>
      <c r="E222" s="14" t="s">
        <v>430</v>
      </c>
      <c r="F222" s="98">
        <v>194</v>
      </c>
      <c r="G222" s="148">
        <f t="shared" si="39"/>
        <v>197.9</v>
      </c>
      <c r="H222" s="149" t="s">
        <v>88</v>
      </c>
      <c r="I222" s="15">
        <f t="shared" si="40"/>
        <v>217.69000000000003</v>
      </c>
      <c r="J222" s="226">
        <f t="shared" si="41"/>
        <v>218</v>
      </c>
      <c r="K222" s="15" t="s">
        <v>497</v>
      </c>
      <c r="L222" s="54" t="s">
        <v>241</v>
      </c>
      <c r="M222" s="16"/>
      <c r="N222" s="16"/>
      <c r="O222" s="67"/>
      <c r="P222" s="16"/>
      <c r="Q222" s="69"/>
      <c r="R222" s="35"/>
      <c r="S222" s="35"/>
      <c r="T222" s="32"/>
    </row>
    <row r="223" spans="1:20" x14ac:dyDescent="0.2">
      <c r="A223" s="4" t="s">
        <v>91</v>
      </c>
      <c r="B223" s="119" t="s">
        <v>378</v>
      </c>
      <c r="C223" s="137"/>
      <c r="D223" s="12"/>
      <c r="E223" s="14" t="s">
        <v>431</v>
      </c>
      <c r="F223" s="98">
        <v>345</v>
      </c>
      <c r="G223" s="148">
        <f t="shared" si="39"/>
        <v>351.9</v>
      </c>
      <c r="H223" s="149" t="s">
        <v>88</v>
      </c>
      <c r="I223" s="15">
        <f t="shared" si="40"/>
        <v>387.09000000000003</v>
      </c>
      <c r="J223" s="226">
        <f t="shared" si="41"/>
        <v>388</v>
      </c>
      <c r="K223" s="15" t="s">
        <v>497</v>
      </c>
      <c r="L223" s="54" t="s">
        <v>241</v>
      </c>
      <c r="M223" s="16"/>
      <c r="N223" s="16"/>
      <c r="O223" s="21"/>
      <c r="P223" s="16"/>
      <c r="Q223" s="69"/>
      <c r="R223" s="35"/>
      <c r="S223" s="35"/>
      <c r="T223" s="32"/>
    </row>
    <row r="224" spans="1:20" x14ac:dyDescent="0.2">
      <c r="A224" s="4" t="s">
        <v>91</v>
      </c>
      <c r="B224" s="119" t="s">
        <v>225</v>
      </c>
      <c r="C224" s="137"/>
      <c r="D224" s="12"/>
      <c r="E224" s="14" t="s">
        <v>230</v>
      </c>
      <c r="F224" s="98">
        <v>24</v>
      </c>
      <c r="G224" s="148">
        <f t="shared" si="39"/>
        <v>24.5</v>
      </c>
      <c r="H224" s="149" t="s">
        <v>87</v>
      </c>
      <c r="I224" s="15">
        <f t="shared" si="40"/>
        <v>24.5</v>
      </c>
      <c r="J224" s="226">
        <f t="shared" si="41"/>
        <v>25</v>
      </c>
      <c r="K224" s="15" t="s">
        <v>497</v>
      </c>
      <c r="L224" s="54" t="s">
        <v>241</v>
      </c>
      <c r="M224" s="16"/>
      <c r="N224" s="16"/>
      <c r="O224" s="16"/>
      <c r="P224" s="16"/>
      <c r="Q224" s="69"/>
      <c r="R224" s="35"/>
      <c r="S224" s="35"/>
    </row>
    <row r="225" spans="1:20" x14ac:dyDescent="0.2">
      <c r="A225" s="4" t="s">
        <v>91</v>
      </c>
      <c r="B225" s="119" t="s">
        <v>378</v>
      </c>
      <c r="C225" s="137"/>
      <c r="D225" s="12"/>
      <c r="E225" s="14" t="s">
        <v>219</v>
      </c>
      <c r="F225" s="98">
        <v>8</v>
      </c>
      <c r="G225" s="148">
        <f t="shared" si="39"/>
        <v>8.1999999999999993</v>
      </c>
      <c r="H225" s="149" t="s">
        <v>88</v>
      </c>
      <c r="I225" s="15">
        <f t="shared" si="40"/>
        <v>9.02</v>
      </c>
      <c r="J225" s="226">
        <f t="shared" si="41"/>
        <v>10</v>
      </c>
      <c r="K225" s="15" t="s">
        <v>497</v>
      </c>
      <c r="L225" s="54" t="s">
        <v>241</v>
      </c>
      <c r="M225" s="16"/>
      <c r="N225" s="16"/>
      <c r="O225" s="16"/>
      <c r="P225" s="16"/>
      <c r="Q225" s="69"/>
      <c r="R225" s="35"/>
      <c r="S225" s="35"/>
      <c r="T225" s="32"/>
    </row>
    <row r="226" spans="1:20" x14ac:dyDescent="0.2">
      <c r="A226" s="4" t="s">
        <v>91</v>
      </c>
      <c r="B226" s="119" t="s">
        <v>378</v>
      </c>
      <c r="C226" s="137"/>
      <c r="D226" s="12"/>
      <c r="E226" s="14" t="s">
        <v>220</v>
      </c>
      <c r="F226" s="98">
        <v>60</v>
      </c>
      <c r="G226" s="148">
        <f t="shared" si="39"/>
        <v>61.2</v>
      </c>
      <c r="H226" s="149" t="s">
        <v>88</v>
      </c>
      <c r="I226" s="15">
        <f t="shared" si="40"/>
        <v>67.320000000000007</v>
      </c>
      <c r="J226" s="226">
        <f t="shared" si="41"/>
        <v>68</v>
      </c>
      <c r="K226" s="15" t="s">
        <v>497</v>
      </c>
      <c r="L226" s="54" t="s">
        <v>241</v>
      </c>
      <c r="M226" s="16"/>
      <c r="N226" s="16"/>
      <c r="O226" s="16"/>
      <c r="P226" s="16"/>
      <c r="Q226" s="69"/>
      <c r="R226" s="35"/>
      <c r="S226" s="35"/>
      <c r="T226" s="32"/>
    </row>
    <row r="227" spans="1:20" x14ac:dyDescent="0.2">
      <c r="A227" s="4" t="s">
        <v>91</v>
      </c>
      <c r="B227" s="119" t="s">
        <v>378</v>
      </c>
      <c r="C227" s="137"/>
      <c r="D227" s="12"/>
      <c r="E227" s="14" t="s">
        <v>221</v>
      </c>
      <c r="F227" s="98">
        <v>20</v>
      </c>
      <c r="G227" s="148">
        <f t="shared" si="39"/>
        <v>20.399999999999999</v>
      </c>
      <c r="H227" s="149" t="s">
        <v>88</v>
      </c>
      <c r="I227" s="15">
        <f t="shared" si="40"/>
        <v>22.44</v>
      </c>
      <c r="J227" s="226">
        <f t="shared" si="41"/>
        <v>23</v>
      </c>
      <c r="K227" s="15" t="s">
        <v>497</v>
      </c>
      <c r="L227" s="54" t="s">
        <v>241</v>
      </c>
      <c r="M227" s="16"/>
      <c r="N227" s="16"/>
      <c r="O227" s="16"/>
      <c r="P227" s="16"/>
      <c r="Q227" s="69"/>
      <c r="R227" s="35"/>
      <c r="S227" s="35"/>
      <c r="T227" s="32"/>
    </row>
    <row r="228" spans="1:20" x14ac:dyDescent="0.2">
      <c r="A228" s="4" t="s">
        <v>91</v>
      </c>
      <c r="B228" s="119" t="s">
        <v>378</v>
      </c>
      <c r="C228" s="137"/>
      <c r="D228" s="12"/>
      <c r="E228" s="14" t="s">
        <v>222</v>
      </c>
      <c r="F228" s="98">
        <v>184</v>
      </c>
      <c r="G228" s="148">
        <f t="shared" si="39"/>
        <v>187.7</v>
      </c>
      <c r="H228" s="149" t="s">
        <v>88</v>
      </c>
      <c r="I228" s="15">
        <f t="shared" si="40"/>
        <v>206.47</v>
      </c>
      <c r="J228" s="226">
        <f t="shared" si="41"/>
        <v>207</v>
      </c>
      <c r="K228" s="15" t="s">
        <v>497</v>
      </c>
      <c r="L228" s="54" t="s">
        <v>241</v>
      </c>
      <c r="M228" s="16"/>
      <c r="N228" s="16"/>
      <c r="O228" s="16"/>
      <c r="P228" s="16"/>
      <c r="Q228" s="69"/>
      <c r="R228" s="35"/>
      <c r="S228" s="35"/>
      <c r="T228" s="32"/>
    </row>
    <row r="229" spans="1:20" x14ac:dyDescent="0.2">
      <c r="A229" s="4" t="s">
        <v>91</v>
      </c>
      <c r="B229" s="119" t="s">
        <v>378</v>
      </c>
      <c r="C229" s="137"/>
      <c r="D229" s="12"/>
      <c r="E229" s="14" t="s">
        <v>443</v>
      </c>
      <c r="F229" s="98">
        <v>98</v>
      </c>
      <c r="G229" s="148">
        <f t="shared" si="39"/>
        <v>100</v>
      </c>
      <c r="H229" s="149" t="s">
        <v>88</v>
      </c>
      <c r="I229" s="15">
        <f t="shared" si="40"/>
        <v>110.00000000000001</v>
      </c>
      <c r="J229" s="226">
        <f t="shared" si="41"/>
        <v>110</v>
      </c>
      <c r="K229" s="15" t="s">
        <v>497</v>
      </c>
      <c r="L229" s="54" t="s">
        <v>241</v>
      </c>
      <c r="M229" s="16"/>
      <c r="N229" s="16"/>
      <c r="O229" s="16"/>
      <c r="P229" s="16"/>
      <c r="Q229" s="69"/>
      <c r="R229" s="35"/>
      <c r="S229" s="35"/>
      <c r="T229" s="32"/>
    </row>
    <row r="230" spans="1:20" x14ac:dyDescent="0.2">
      <c r="A230" s="4" t="s">
        <v>91</v>
      </c>
      <c r="B230" s="119" t="s">
        <v>378</v>
      </c>
      <c r="C230" s="137"/>
      <c r="D230" s="12"/>
      <c r="E230" s="14" t="s">
        <v>420</v>
      </c>
      <c r="F230" s="98">
        <v>194</v>
      </c>
      <c r="G230" s="148">
        <f t="shared" si="39"/>
        <v>197.9</v>
      </c>
      <c r="H230" s="149" t="s">
        <v>88</v>
      </c>
      <c r="I230" s="15">
        <f t="shared" si="40"/>
        <v>217.69000000000003</v>
      </c>
      <c r="J230" s="226">
        <f t="shared" si="41"/>
        <v>218</v>
      </c>
      <c r="K230" s="15" t="s">
        <v>497</v>
      </c>
      <c r="L230" s="54" t="s">
        <v>241</v>
      </c>
      <c r="M230" s="16"/>
      <c r="N230" s="16"/>
      <c r="O230" s="16"/>
      <c r="P230" s="16"/>
      <c r="Q230" s="69"/>
      <c r="R230" s="35"/>
      <c r="S230" s="35"/>
      <c r="T230" s="32"/>
    </row>
    <row r="231" spans="1:20" x14ac:dyDescent="0.2">
      <c r="A231" s="4" t="s">
        <v>91</v>
      </c>
      <c r="B231" s="119" t="s">
        <v>378</v>
      </c>
      <c r="C231" s="137"/>
      <c r="D231" s="12"/>
      <c r="E231" s="14" t="s">
        <v>421</v>
      </c>
      <c r="F231" s="98">
        <v>367</v>
      </c>
      <c r="G231" s="148">
        <f t="shared" si="39"/>
        <v>374.40000000000003</v>
      </c>
      <c r="H231" s="149" t="s">
        <v>88</v>
      </c>
      <c r="I231" s="15">
        <f t="shared" si="40"/>
        <v>411.84000000000009</v>
      </c>
      <c r="J231" s="226">
        <f t="shared" si="41"/>
        <v>412</v>
      </c>
      <c r="K231" s="15" t="s">
        <v>497</v>
      </c>
      <c r="L231" s="54" t="s">
        <v>241</v>
      </c>
      <c r="M231" s="16"/>
      <c r="N231" s="16"/>
      <c r="O231" s="16"/>
      <c r="P231" s="16"/>
      <c r="Q231" s="69"/>
      <c r="R231" s="35"/>
      <c r="S231" s="35"/>
      <c r="T231" s="32"/>
    </row>
    <row r="232" spans="1:20" x14ac:dyDescent="0.2">
      <c r="A232" s="4" t="s">
        <v>91</v>
      </c>
      <c r="B232" s="119" t="s">
        <v>378</v>
      </c>
      <c r="C232" s="137"/>
      <c r="D232" s="12"/>
      <c r="E232" s="14" t="s">
        <v>223</v>
      </c>
      <c r="F232" s="98">
        <v>14</v>
      </c>
      <c r="G232" s="148">
        <f t="shared" si="39"/>
        <v>14.299999999999999</v>
      </c>
      <c r="H232" s="149" t="s">
        <v>88</v>
      </c>
      <c r="I232" s="15">
        <f t="shared" si="40"/>
        <v>15.73</v>
      </c>
      <c r="J232" s="226">
        <f t="shared" si="41"/>
        <v>16</v>
      </c>
      <c r="K232" s="15" t="s">
        <v>497</v>
      </c>
      <c r="L232" s="54" t="s">
        <v>241</v>
      </c>
      <c r="M232" s="16"/>
      <c r="N232" s="16"/>
      <c r="O232" s="16"/>
      <c r="P232" s="16"/>
      <c r="Q232" s="69"/>
      <c r="R232" s="35"/>
      <c r="S232" s="35"/>
      <c r="T232" s="32"/>
    </row>
    <row r="233" spans="1:20" x14ac:dyDescent="0.2">
      <c r="A233" s="4" t="s">
        <v>91</v>
      </c>
      <c r="B233" s="119" t="s">
        <v>378</v>
      </c>
      <c r="C233" s="137"/>
      <c r="D233" s="12"/>
      <c r="E233" s="14" t="s">
        <v>224</v>
      </c>
      <c r="F233" s="98">
        <v>157</v>
      </c>
      <c r="G233" s="148">
        <f t="shared" si="39"/>
        <v>160.19999999999999</v>
      </c>
      <c r="H233" s="149" t="s">
        <v>88</v>
      </c>
      <c r="I233" s="15">
        <f t="shared" si="40"/>
        <v>176.22</v>
      </c>
      <c r="J233" s="226">
        <f t="shared" si="41"/>
        <v>177</v>
      </c>
      <c r="K233" s="15" t="s">
        <v>497</v>
      </c>
      <c r="L233" s="54" t="s">
        <v>241</v>
      </c>
      <c r="M233" s="16"/>
      <c r="N233" s="16"/>
      <c r="O233" s="16"/>
      <c r="P233" s="16"/>
      <c r="Q233" s="69"/>
      <c r="R233" s="35"/>
      <c r="S233" s="35"/>
      <c r="T233" s="32"/>
    </row>
    <row r="234" spans="1:20" x14ac:dyDescent="0.2">
      <c r="A234" s="4" t="s">
        <v>91</v>
      </c>
      <c r="B234" s="119" t="s">
        <v>378</v>
      </c>
      <c r="C234" s="137"/>
      <c r="D234" s="12"/>
      <c r="E234" s="14" t="s">
        <v>228</v>
      </c>
      <c r="F234" s="98">
        <v>52</v>
      </c>
      <c r="G234" s="148">
        <f t="shared" si="39"/>
        <v>53.1</v>
      </c>
      <c r="H234" s="149" t="s">
        <v>88</v>
      </c>
      <c r="I234" s="15">
        <f t="shared" si="40"/>
        <v>58.410000000000004</v>
      </c>
      <c r="J234" s="226">
        <f t="shared" si="41"/>
        <v>59</v>
      </c>
      <c r="K234" s="15" t="s">
        <v>497</v>
      </c>
      <c r="L234" s="54" t="s">
        <v>241</v>
      </c>
      <c r="M234" s="16"/>
      <c r="N234" s="16"/>
      <c r="O234" s="16"/>
      <c r="P234" s="16"/>
      <c r="Q234" s="69"/>
      <c r="R234" s="35"/>
      <c r="S234" s="35"/>
      <c r="T234" s="32"/>
    </row>
    <row r="235" spans="1:20" x14ac:dyDescent="0.2">
      <c r="A235" s="4"/>
      <c r="B235" s="119"/>
      <c r="C235" s="137"/>
      <c r="D235" s="20" t="s">
        <v>158</v>
      </c>
      <c r="E235" s="118"/>
      <c r="F235" s="146"/>
      <c r="G235" s="162"/>
      <c r="H235" s="163"/>
      <c r="I235" s="163"/>
      <c r="J235" s="15"/>
      <c r="K235" s="15"/>
      <c r="L235" s="111" t="s">
        <v>471</v>
      </c>
      <c r="M235" s="16"/>
      <c r="N235" s="16"/>
      <c r="O235" s="16"/>
      <c r="P235" s="16"/>
      <c r="Q235" s="69"/>
      <c r="R235" s="35"/>
      <c r="S235" s="35"/>
    </row>
    <row r="236" spans="1:20" s="16" customFormat="1" x14ac:dyDescent="0.2">
      <c r="A236" s="3" t="s">
        <v>91</v>
      </c>
      <c r="B236" s="119" t="s">
        <v>159</v>
      </c>
      <c r="C236" s="137"/>
      <c r="D236" s="19" t="s">
        <v>438</v>
      </c>
      <c r="E236" s="14" t="s">
        <v>437</v>
      </c>
      <c r="F236" s="98">
        <v>240</v>
      </c>
      <c r="G236" s="148">
        <f t="shared" ref="G236:G243" si="42">ROUNDUP(F236*(1+$O$3),1)</f>
        <v>244.8</v>
      </c>
      <c r="H236" s="149" t="s">
        <v>87</v>
      </c>
      <c r="I236" s="15">
        <f t="shared" ref="I236:I255" si="43">IF(H236="No",G236,IF(H236="Yes",G236*1.1,"Error"))</f>
        <v>244.8</v>
      </c>
      <c r="J236" s="226">
        <f t="shared" ref="J236:J255" si="44">ROUNDUP(I236,0)</f>
        <v>245</v>
      </c>
      <c r="K236" s="15" t="s">
        <v>497</v>
      </c>
      <c r="L236" s="54" t="s">
        <v>241</v>
      </c>
      <c r="Q236" s="69"/>
      <c r="R236" s="35"/>
      <c r="S236" s="35"/>
    </row>
    <row r="237" spans="1:20" s="16" customFormat="1" x14ac:dyDescent="0.2">
      <c r="A237" s="3" t="s">
        <v>91</v>
      </c>
      <c r="B237" s="119" t="s">
        <v>128</v>
      </c>
      <c r="C237" s="137"/>
      <c r="D237" s="19" t="s">
        <v>439</v>
      </c>
      <c r="E237" s="14" t="s">
        <v>437</v>
      </c>
      <c r="F237" s="98">
        <v>120</v>
      </c>
      <c r="G237" s="148">
        <f t="shared" si="42"/>
        <v>122.4</v>
      </c>
      <c r="H237" s="149" t="s">
        <v>87</v>
      </c>
      <c r="I237" s="15">
        <f t="shared" si="43"/>
        <v>122.4</v>
      </c>
      <c r="J237" s="226">
        <f t="shared" si="44"/>
        <v>123</v>
      </c>
      <c r="K237" s="15" t="s">
        <v>497</v>
      </c>
      <c r="L237" s="54" t="s">
        <v>241</v>
      </c>
      <c r="Q237" s="69"/>
      <c r="R237" s="35"/>
      <c r="S237" s="35"/>
    </row>
    <row r="238" spans="1:20" x14ac:dyDescent="0.2">
      <c r="A238" s="4" t="s">
        <v>91</v>
      </c>
      <c r="B238" s="119" t="s">
        <v>379</v>
      </c>
      <c r="C238" s="137"/>
      <c r="D238" s="19" t="s">
        <v>8</v>
      </c>
      <c r="E238" s="14" t="s">
        <v>7</v>
      </c>
      <c r="F238" s="98">
        <v>60</v>
      </c>
      <c r="G238" s="148">
        <f t="shared" si="42"/>
        <v>61.2</v>
      </c>
      <c r="H238" s="149" t="s">
        <v>88</v>
      </c>
      <c r="I238" s="15">
        <f t="shared" si="43"/>
        <v>67.320000000000007</v>
      </c>
      <c r="J238" s="226">
        <f t="shared" si="44"/>
        <v>68</v>
      </c>
      <c r="K238" s="15" t="s">
        <v>497</v>
      </c>
      <c r="L238" s="54" t="s">
        <v>241</v>
      </c>
      <c r="M238" s="16"/>
      <c r="O238" s="16"/>
      <c r="P238" s="16"/>
      <c r="Q238" s="69"/>
      <c r="R238" s="35"/>
      <c r="S238" s="35"/>
      <c r="T238" s="32"/>
    </row>
    <row r="239" spans="1:20" x14ac:dyDescent="0.2">
      <c r="A239" s="4" t="s">
        <v>91</v>
      </c>
      <c r="B239" s="119" t="s">
        <v>379</v>
      </c>
      <c r="C239" s="137"/>
      <c r="D239" s="19" t="s">
        <v>12</v>
      </c>
      <c r="E239" s="14" t="s">
        <v>323</v>
      </c>
      <c r="F239" s="98">
        <v>42</v>
      </c>
      <c r="G239" s="148">
        <f t="shared" si="42"/>
        <v>42.9</v>
      </c>
      <c r="H239" s="149" t="s">
        <v>88</v>
      </c>
      <c r="I239" s="15">
        <f t="shared" si="43"/>
        <v>47.190000000000005</v>
      </c>
      <c r="J239" s="226">
        <f t="shared" si="44"/>
        <v>48</v>
      </c>
      <c r="K239" s="15" t="s">
        <v>497</v>
      </c>
      <c r="L239" s="54" t="s">
        <v>241</v>
      </c>
      <c r="M239" s="16"/>
      <c r="N239" s="16"/>
      <c r="O239" s="16"/>
      <c r="P239" s="16"/>
      <c r="Q239" s="69"/>
      <c r="R239" s="35"/>
      <c r="S239" s="35"/>
      <c r="T239" s="32"/>
    </row>
    <row r="240" spans="1:20" x14ac:dyDescent="0.2">
      <c r="A240" s="4" t="s">
        <v>91</v>
      </c>
      <c r="B240" s="119" t="s">
        <v>380</v>
      </c>
      <c r="C240" s="137"/>
      <c r="D240" s="19" t="s">
        <v>160</v>
      </c>
      <c r="E240" s="14" t="s">
        <v>324</v>
      </c>
      <c r="F240" s="98">
        <v>38</v>
      </c>
      <c r="G240" s="148">
        <f t="shared" si="42"/>
        <v>38.800000000000004</v>
      </c>
      <c r="H240" s="149" t="s">
        <v>88</v>
      </c>
      <c r="I240" s="15">
        <f t="shared" si="43"/>
        <v>42.680000000000007</v>
      </c>
      <c r="J240" s="226">
        <f t="shared" si="44"/>
        <v>43</v>
      </c>
      <c r="K240" s="15" t="s">
        <v>497</v>
      </c>
      <c r="L240" s="54" t="s">
        <v>241</v>
      </c>
      <c r="M240" s="16"/>
      <c r="N240" s="16"/>
      <c r="O240" s="16"/>
      <c r="P240" s="16"/>
      <c r="Q240" s="69"/>
      <c r="R240" s="35"/>
      <c r="S240" s="35"/>
      <c r="T240" s="32"/>
    </row>
    <row r="241" spans="1:20" x14ac:dyDescent="0.2">
      <c r="A241" s="4" t="s">
        <v>91</v>
      </c>
      <c r="B241" s="119" t="s">
        <v>380</v>
      </c>
      <c r="C241" s="137"/>
      <c r="D241" s="19" t="s">
        <v>162</v>
      </c>
      <c r="E241" s="14" t="s">
        <v>325</v>
      </c>
      <c r="F241" s="98">
        <v>19</v>
      </c>
      <c r="G241" s="148">
        <f t="shared" si="42"/>
        <v>19.400000000000002</v>
      </c>
      <c r="H241" s="149" t="s">
        <v>88</v>
      </c>
      <c r="I241" s="15">
        <f t="shared" si="43"/>
        <v>21.340000000000003</v>
      </c>
      <c r="J241" s="226">
        <f t="shared" si="44"/>
        <v>22</v>
      </c>
      <c r="K241" s="15" t="s">
        <v>497</v>
      </c>
      <c r="L241" s="54" t="s">
        <v>241</v>
      </c>
      <c r="M241" s="16"/>
      <c r="N241" s="16"/>
      <c r="O241" s="16"/>
      <c r="P241" s="16"/>
      <c r="Q241" s="69"/>
      <c r="R241" s="35"/>
      <c r="S241" s="35"/>
      <c r="T241" s="32"/>
    </row>
    <row r="242" spans="1:20" x14ac:dyDescent="0.2">
      <c r="A242" s="4" t="s">
        <v>91</v>
      </c>
      <c r="B242" s="119" t="s">
        <v>380</v>
      </c>
      <c r="C242" s="137"/>
      <c r="D242" s="19" t="s">
        <v>162</v>
      </c>
      <c r="E242" s="14" t="s">
        <v>164</v>
      </c>
      <c r="F242" s="98">
        <v>8</v>
      </c>
      <c r="G242" s="148">
        <f t="shared" si="42"/>
        <v>8.1999999999999993</v>
      </c>
      <c r="H242" s="149" t="s">
        <v>88</v>
      </c>
      <c r="I242" s="15">
        <f t="shared" si="43"/>
        <v>9.02</v>
      </c>
      <c r="J242" s="226">
        <f t="shared" si="44"/>
        <v>10</v>
      </c>
      <c r="K242" s="15" t="s">
        <v>497</v>
      </c>
      <c r="L242" s="54" t="s">
        <v>241</v>
      </c>
      <c r="M242" s="16"/>
      <c r="N242" s="16"/>
      <c r="O242" s="16"/>
      <c r="P242" s="16"/>
      <c r="Q242" s="69"/>
      <c r="R242" s="35"/>
      <c r="S242" s="35"/>
      <c r="T242" s="32"/>
    </row>
    <row r="243" spans="1:20" x14ac:dyDescent="0.2">
      <c r="A243" s="4" t="s">
        <v>91</v>
      </c>
      <c r="B243" s="119" t="s">
        <v>380</v>
      </c>
      <c r="C243" s="137"/>
      <c r="D243" s="19" t="s">
        <v>163</v>
      </c>
      <c r="E243" s="14" t="s">
        <v>161</v>
      </c>
      <c r="F243" s="98">
        <v>38</v>
      </c>
      <c r="G243" s="148">
        <f t="shared" si="42"/>
        <v>38.800000000000004</v>
      </c>
      <c r="H243" s="149" t="s">
        <v>88</v>
      </c>
      <c r="I243" s="15">
        <f t="shared" si="43"/>
        <v>42.680000000000007</v>
      </c>
      <c r="J243" s="226">
        <f t="shared" si="44"/>
        <v>43</v>
      </c>
      <c r="K243" s="15" t="s">
        <v>497</v>
      </c>
      <c r="L243" s="54" t="s">
        <v>241</v>
      </c>
      <c r="M243" s="16"/>
      <c r="N243" s="16"/>
      <c r="O243" s="16"/>
      <c r="P243" s="16"/>
      <c r="Q243" s="69"/>
      <c r="R243" s="35"/>
      <c r="S243" s="35"/>
      <c r="T243" s="32"/>
    </row>
    <row r="244" spans="1:20" x14ac:dyDescent="0.2">
      <c r="A244" s="4" t="s">
        <v>91</v>
      </c>
      <c r="B244" s="119" t="s">
        <v>128</v>
      </c>
      <c r="C244" s="137"/>
      <c r="D244" s="12"/>
      <c r="E244" s="14" t="s">
        <v>127</v>
      </c>
      <c r="F244" s="98">
        <v>50</v>
      </c>
      <c r="G244" s="148">
        <v>50</v>
      </c>
      <c r="H244" s="149" t="s">
        <v>87</v>
      </c>
      <c r="I244" s="15">
        <f t="shared" si="43"/>
        <v>50</v>
      </c>
      <c r="J244" s="226">
        <f t="shared" si="44"/>
        <v>50</v>
      </c>
      <c r="K244" s="15" t="s">
        <v>497</v>
      </c>
      <c r="L244" s="54" t="s">
        <v>241</v>
      </c>
      <c r="M244" s="16"/>
      <c r="N244" s="16"/>
      <c r="O244" s="16"/>
      <c r="P244" s="16"/>
      <c r="Q244" s="69"/>
      <c r="R244" s="35"/>
      <c r="S244" s="35"/>
    </row>
    <row r="245" spans="1:20" x14ac:dyDescent="0.2">
      <c r="A245" s="4"/>
      <c r="B245" s="119"/>
      <c r="C245" s="137"/>
      <c r="D245" s="159" t="s">
        <v>13</v>
      </c>
      <c r="E245" s="14"/>
      <c r="F245" s="98"/>
      <c r="G245" s="148"/>
      <c r="H245" s="149"/>
      <c r="I245" s="149"/>
      <c r="J245" s="15"/>
      <c r="K245" s="15" t="s">
        <v>497</v>
      </c>
      <c r="L245" s="54"/>
      <c r="M245" s="16"/>
      <c r="N245" s="16"/>
      <c r="O245" s="16"/>
      <c r="P245" s="16"/>
      <c r="Q245" s="69"/>
      <c r="R245" s="35"/>
      <c r="S245" s="35"/>
    </row>
    <row r="246" spans="1:20" x14ac:dyDescent="0.2">
      <c r="A246" s="4" t="s">
        <v>91</v>
      </c>
      <c r="B246" s="119" t="s">
        <v>379</v>
      </c>
      <c r="C246" s="137"/>
      <c r="D246" s="19" t="s">
        <v>8</v>
      </c>
      <c r="E246" s="14" t="s">
        <v>7</v>
      </c>
      <c r="F246" s="98">
        <v>14</v>
      </c>
      <c r="G246" s="148">
        <f t="shared" ref="G246:G247" si="45">ROUNDUP(F246*(1+$O$3),1)</f>
        <v>14.299999999999999</v>
      </c>
      <c r="H246" s="149" t="s">
        <v>88</v>
      </c>
      <c r="I246" s="15">
        <f t="shared" si="43"/>
        <v>15.73</v>
      </c>
      <c r="J246" s="226">
        <f t="shared" si="44"/>
        <v>16</v>
      </c>
      <c r="K246" s="15" t="s">
        <v>497</v>
      </c>
      <c r="L246" s="54" t="s">
        <v>241</v>
      </c>
      <c r="M246" s="16"/>
      <c r="N246" s="16"/>
      <c r="O246" s="16"/>
      <c r="P246" s="16"/>
      <c r="Q246" s="69"/>
      <c r="R246" s="35"/>
      <c r="S246" s="35"/>
      <c r="T246" s="32"/>
    </row>
    <row r="247" spans="1:20" x14ac:dyDescent="0.2">
      <c r="A247" s="4" t="s">
        <v>91</v>
      </c>
      <c r="B247" s="119" t="s">
        <v>379</v>
      </c>
      <c r="C247" s="137"/>
      <c r="D247" s="12" t="s">
        <v>10</v>
      </c>
      <c r="E247" s="14" t="s">
        <v>11</v>
      </c>
      <c r="F247" s="98">
        <v>8</v>
      </c>
      <c r="G247" s="148">
        <f t="shared" si="45"/>
        <v>8.1999999999999993</v>
      </c>
      <c r="H247" s="149" t="s">
        <v>88</v>
      </c>
      <c r="I247" s="15">
        <f t="shared" si="43"/>
        <v>9.02</v>
      </c>
      <c r="J247" s="226">
        <f t="shared" si="44"/>
        <v>10</v>
      </c>
      <c r="K247" s="15" t="s">
        <v>497</v>
      </c>
      <c r="L247" s="54" t="s">
        <v>241</v>
      </c>
      <c r="M247" s="16"/>
      <c r="N247" s="16"/>
      <c r="O247" s="16"/>
      <c r="P247" s="16"/>
      <c r="Q247" s="69"/>
      <c r="R247" s="35"/>
      <c r="S247" s="35"/>
      <c r="T247" s="32"/>
    </row>
    <row r="248" spans="1:20" x14ac:dyDescent="0.2">
      <c r="A248" s="4" t="s">
        <v>91</v>
      </c>
      <c r="B248" s="119" t="s">
        <v>128</v>
      </c>
      <c r="C248" s="137"/>
      <c r="D248" s="12"/>
      <c r="E248" s="14" t="s">
        <v>127</v>
      </c>
      <c r="F248" s="98">
        <v>50</v>
      </c>
      <c r="G248" s="148">
        <v>50</v>
      </c>
      <c r="H248" s="149" t="s">
        <v>87</v>
      </c>
      <c r="I248" s="15">
        <f t="shared" si="43"/>
        <v>50</v>
      </c>
      <c r="J248" s="226">
        <f t="shared" si="44"/>
        <v>50</v>
      </c>
      <c r="K248" s="15" t="s">
        <v>497</v>
      </c>
      <c r="L248" s="54" t="s">
        <v>241</v>
      </c>
      <c r="M248" s="16"/>
      <c r="N248" s="16"/>
      <c r="O248" s="40"/>
      <c r="P248" s="16"/>
      <c r="Q248" s="69"/>
      <c r="R248" s="35"/>
      <c r="S248" s="35"/>
    </row>
    <row r="249" spans="1:20" x14ac:dyDescent="0.2">
      <c r="A249" s="4"/>
      <c r="B249" s="119"/>
      <c r="C249" s="137"/>
      <c r="D249" s="38" t="s">
        <v>14</v>
      </c>
      <c r="E249" s="14"/>
      <c r="F249" s="98"/>
      <c r="G249" s="148"/>
      <c r="H249" s="149"/>
      <c r="I249" s="149"/>
      <c r="J249" s="15"/>
      <c r="K249" s="15" t="s">
        <v>497</v>
      </c>
      <c r="L249" s="54"/>
      <c r="M249" s="16"/>
      <c r="N249" s="16"/>
      <c r="O249" s="16"/>
      <c r="P249" s="16"/>
      <c r="Q249" s="69"/>
      <c r="R249" s="35"/>
      <c r="S249" s="35"/>
    </row>
    <row r="250" spans="1:20" x14ac:dyDescent="0.2">
      <c r="A250" s="4" t="s">
        <v>91</v>
      </c>
      <c r="B250" s="119" t="s">
        <v>379</v>
      </c>
      <c r="C250" s="137"/>
      <c r="D250" s="12" t="s">
        <v>17</v>
      </c>
      <c r="E250" s="14" t="s">
        <v>422</v>
      </c>
      <c r="F250" s="98">
        <v>8</v>
      </c>
      <c r="G250" s="148">
        <f t="shared" ref="G250:G254" si="46">ROUNDUP(F250*(1+$O$3),1)</f>
        <v>8.1999999999999993</v>
      </c>
      <c r="H250" s="149" t="s">
        <v>88</v>
      </c>
      <c r="I250" s="15">
        <f t="shared" si="43"/>
        <v>9.02</v>
      </c>
      <c r="J250" s="226">
        <f t="shared" si="44"/>
        <v>10</v>
      </c>
      <c r="K250" s="15" t="s">
        <v>497</v>
      </c>
      <c r="L250" s="54" t="s">
        <v>241</v>
      </c>
      <c r="M250" s="16"/>
      <c r="N250" s="16"/>
      <c r="O250" s="16"/>
      <c r="P250" s="16"/>
      <c r="Q250" s="69"/>
      <c r="R250" s="35"/>
      <c r="S250" s="35"/>
      <c r="T250" s="32"/>
    </row>
    <row r="251" spans="1:20" x14ac:dyDescent="0.2">
      <c r="A251" s="4" t="s">
        <v>91</v>
      </c>
      <c r="B251" s="119" t="s">
        <v>379</v>
      </c>
      <c r="C251" s="137"/>
      <c r="D251" s="12" t="s">
        <v>140</v>
      </c>
      <c r="E251" s="14" t="s">
        <v>139</v>
      </c>
      <c r="F251" s="98">
        <v>8</v>
      </c>
      <c r="G251" s="148">
        <f t="shared" si="46"/>
        <v>8.1999999999999993</v>
      </c>
      <c r="H251" s="149" t="s">
        <v>88</v>
      </c>
      <c r="I251" s="15">
        <f>IF(H251="No",G252,IF(H251="Yes",G252*1.1,"Error"))</f>
        <v>15.73</v>
      </c>
      <c r="J251" s="226">
        <f t="shared" si="44"/>
        <v>16</v>
      </c>
      <c r="K251" s="15" t="s">
        <v>497</v>
      </c>
      <c r="L251" s="54" t="s">
        <v>241</v>
      </c>
      <c r="M251" s="16"/>
      <c r="N251" s="16"/>
      <c r="O251" s="16"/>
      <c r="P251" s="16"/>
      <c r="Q251" s="69"/>
      <c r="R251" s="35"/>
      <c r="S251" s="35"/>
      <c r="T251" s="32"/>
    </row>
    <row r="252" spans="1:20" x14ac:dyDescent="0.2">
      <c r="A252" s="4" t="s">
        <v>91</v>
      </c>
      <c r="B252" s="119" t="s">
        <v>379</v>
      </c>
      <c r="C252" s="137"/>
      <c r="D252" s="12"/>
      <c r="E252" s="14" t="s">
        <v>304</v>
      </c>
      <c r="F252" s="98">
        <v>14</v>
      </c>
      <c r="G252" s="148">
        <f t="shared" si="46"/>
        <v>14.299999999999999</v>
      </c>
      <c r="H252" s="149" t="s">
        <v>88</v>
      </c>
      <c r="I252" s="15">
        <f>IF(H252="No",G254,IF(H252="Yes",G254*1.1,"Error"))</f>
        <v>11.22</v>
      </c>
      <c r="J252" s="226">
        <f>ROUNDUP(I252,0)</f>
        <v>12</v>
      </c>
      <c r="K252" s="15" t="s">
        <v>497</v>
      </c>
      <c r="L252" s="54" t="s">
        <v>241</v>
      </c>
      <c r="M252" s="16"/>
      <c r="N252" s="16"/>
      <c r="O252" s="16"/>
      <c r="P252" s="16"/>
      <c r="Q252" s="69"/>
      <c r="R252" s="35"/>
      <c r="S252" s="35"/>
      <c r="T252" s="32"/>
    </row>
    <row r="253" spans="1:20" x14ac:dyDescent="0.2">
      <c r="A253" s="4"/>
      <c r="B253" s="119"/>
      <c r="C253" s="137"/>
      <c r="D253" s="12"/>
      <c r="E253" s="14" t="s">
        <v>307</v>
      </c>
      <c r="F253" s="98">
        <v>0</v>
      </c>
      <c r="G253" s="148">
        <f t="shared" si="46"/>
        <v>0</v>
      </c>
      <c r="H253" s="149"/>
      <c r="I253" s="15">
        <v>0</v>
      </c>
      <c r="J253" s="226">
        <v>0</v>
      </c>
      <c r="K253" s="15" t="s">
        <v>497</v>
      </c>
      <c r="L253" s="54" t="s">
        <v>241</v>
      </c>
      <c r="M253" s="16"/>
      <c r="N253" s="16"/>
      <c r="O253" s="16"/>
      <c r="P253" s="16"/>
      <c r="Q253" s="69"/>
      <c r="R253" s="35"/>
      <c r="S253" s="35"/>
    </row>
    <row r="254" spans="1:20" x14ac:dyDescent="0.2">
      <c r="A254" s="4" t="s">
        <v>91</v>
      </c>
      <c r="B254" s="119" t="s">
        <v>379</v>
      </c>
      <c r="C254" s="137"/>
      <c r="D254" s="12"/>
      <c r="E254" s="14" t="s">
        <v>305</v>
      </c>
      <c r="F254" s="98">
        <v>10</v>
      </c>
      <c r="G254" s="148">
        <f t="shared" si="46"/>
        <v>10.199999999999999</v>
      </c>
      <c r="H254" s="149" t="s">
        <v>88</v>
      </c>
      <c r="I254" s="15">
        <f t="shared" ref="I254" si="47">IF(H254="No",G254,IF(H254="Yes",G254*1.1,"Error"))</f>
        <v>11.22</v>
      </c>
      <c r="J254" s="226">
        <f t="shared" si="44"/>
        <v>12</v>
      </c>
      <c r="K254" s="15" t="s">
        <v>497</v>
      </c>
      <c r="L254" s="54" t="s">
        <v>241</v>
      </c>
      <c r="M254" s="16"/>
      <c r="N254" s="16"/>
      <c r="O254" s="16"/>
      <c r="P254" s="16"/>
      <c r="Q254" s="69"/>
      <c r="R254" s="35"/>
      <c r="S254" s="35"/>
      <c r="T254" s="32"/>
    </row>
    <row r="255" spans="1:20" x14ac:dyDescent="0.2">
      <c r="A255" s="4"/>
      <c r="B255" s="119"/>
      <c r="C255" s="137"/>
      <c r="D255" s="12"/>
      <c r="E255" s="14" t="s">
        <v>306</v>
      </c>
      <c r="F255" s="98">
        <v>0</v>
      </c>
      <c r="G255" s="148">
        <f t="shared" ref="G255" si="48">ROUNDUP(F255*(1+$O$3),1)</f>
        <v>0</v>
      </c>
      <c r="H255" s="149" t="s">
        <v>88</v>
      </c>
      <c r="I255" s="15">
        <f t="shared" si="43"/>
        <v>0</v>
      </c>
      <c r="J255" s="226">
        <f t="shared" si="44"/>
        <v>0</v>
      </c>
      <c r="K255" s="15" t="s">
        <v>497</v>
      </c>
      <c r="L255" s="54" t="s">
        <v>241</v>
      </c>
      <c r="M255" s="16"/>
      <c r="N255" s="16"/>
      <c r="O255" s="16"/>
      <c r="P255" s="16"/>
      <c r="Q255" s="69"/>
      <c r="R255" s="35"/>
      <c r="S255" s="35"/>
    </row>
    <row r="256" spans="1:20" x14ac:dyDescent="0.2">
      <c r="A256" s="3" t="s">
        <v>91</v>
      </c>
      <c r="B256" s="119" t="s">
        <v>377</v>
      </c>
      <c r="C256" s="137"/>
      <c r="D256" s="12" t="s">
        <v>297</v>
      </c>
      <c r="E256" s="14" t="s">
        <v>295</v>
      </c>
      <c r="F256" s="160" t="s">
        <v>539</v>
      </c>
      <c r="G256" s="153" t="s">
        <v>539</v>
      </c>
      <c r="H256" s="149" t="s">
        <v>88</v>
      </c>
      <c r="I256" s="15"/>
      <c r="J256" s="28" t="s">
        <v>539</v>
      </c>
      <c r="K256" s="15" t="s">
        <v>497</v>
      </c>
      <c r="L256" s="54"/>
      <c r="M256" s="16"/>
      <c r="N256" s="16"/>
      <c r="O256" s="16"/>
      <c r="P256" s="16"/>
      <c r="Q256" s="69"/>
      <c r="R256" s="35"/>
      <c r="S256" s="35"/>
      <c r="T256" s="32"/>
    </row>
    <row r="257" spans="1:20" x14ac:dyDescent="0.2">
      <c r="A257" s="4"/>
      <c r="B257" s="119"/>
      <c r="C257" s="137"/>
      <c r="D257" s="12"/>
      <c r="E257" s="14"/>
      <c r="F257" s="98"/>
      <c r="G257" s="157"/>
      <c r="H257" s="158"/>
      <c r="I257" s="158"/>
      <c r="J257" s="15"/>
      <c r="K257" s="15"/>
      <c r="L257" s="54"/>
      <c r="M257" s="16"/>
      <c r="N257" s="16"/>
      <c r="O257" s="16"/>
      <c r="P257" s="16"/>
      <c r="Q257" s="69"/>
      <c r="R257" s="35"/>
      <c r="S257" s="35"/>
    </row>
    <row r="258" spans="1:20" x14ac:dyDescent="0.2">
      <c r="A258" s="6"/>
      <c r="B258" s="119"/>
      <c r="C258" s="137"/>
      <c r="D258" s="20" t="s">
        <v>122</v>
      </c>
      <c r="E258" s="14"/>
      <c r="F258" s="98"/>
      <c r="G258" s="157"/>
      <c r="H258" s="158"/>
      <c r="I258" s="158"/>
      <c r="J258" s="15"/>
      <c r="K258" s="15"/>
      <c r="L258" s="111" t="s">
        <v>471</v>
      </c>
      <c r="M258" s="16"/>
      <c r="N258" s="16"/>
      <c r="O258" s="16"/>
      <c r="P258" s="16"/>
      <c r="Q258" s="69"/>
      <c r="R258" s="35"/>
      <c r="S258" s="35"/>
    </row>
    <row r="259" spans="1:20" s="16" customFormat="1" x14ac:dyDescent="0.2">
      <c r="A259" s="3" t="s">
        <v>91</v>
      </c>
      <c r="B259" s="119" t="s">
        <v>159</v>
      </c>
      <c r="C259" s="137"/>
      <c r="D259" s="19" t="s">
        <v>438</v>
      </c>
      <c r="E259" s="14" t="s">
        <v>437</v>
      </c>
      <c r="F259" s="98">
        <v>240</v>
      </c>
      <c r="G259" s="148">
        <f t="shared" ref="G259:G262" si="49">ROUNDUP(F259*(1+$O$3),1)</f>
        <v>244.8</v>
      </c>
      <c r="H259" s="149" t="s">
        <v>87</v>
      </c>
      <c r="I259" s="15">
        <f t="shared" ref="I259:I279" si="50">IF(H259="No",G259,IF(H259="Yes",G259*1.1,"Error"))</f>
        <v>244.8</v>
      </c>
      <c r="J259" s="226">
        <f t="shared" ref="J259:J276" si="51">ROUNDUP(I259,0)</f>
        <v>245</v>
      </c>
      <c r="K259" s="15" t="s">
        <v>497</v>
      </c>
      <c r="L259" s="54" t="s">
        <v>241</v>
      </c>
      <c r="Q259" s="69"/>
      <c r="R259" s="35"/>
      <c r="S259" s="35"/>
    </row>
    <row r="260" spans="1:20" s="16" customFormat="1" x14ac:dyDescent="0.2">
      <c r="A260" s="3" t="s">
        <v>91</v>
      </c>
      <c r="B260" s="119" t="s">
        <v>159</v>
      </c>
      <c r="C260" s="137"/>
      <c r="D260" s="19" t="s">
        <v>439</v>
      </c>
      <c r="E260" s="14" t="s">
        <v>437</v>
      </c>
      <c r="F260" s="98">
        <v>120</v>
      </c>
      <c r="G260" s="148">
        <f t="shared" si="49"/>
        <v>122.4</v>
      </c>
      <c r="H260" s="149" t="s">
        <v>87</v>
      </c>
      <c r="I260" s="15">
        <f t="shared" si="50"/>
        <v>122.4</v>
      </c>
      <c r="J260" s="226">
        <f>ROUNDUP(I260,0)+2</f>
        <v>125</v>
      </c>
      <c r="K260" s="15" t="s">
        <v>497</v>
      </c>
      <c r="L260" s="54" t="s">
        <v>241</v>
      </c>
      <c r="Q260" s="69"/>
      <c r="R260" s="35"/>
      <c r="S260" s="35"/>
    </row>
    <row r="261" spans="1:20" s="16" customFormat="1" x14ac:dyDescent="0.2">
      <c r="A261" s="3" t="s">
        <v>91</v>
      </c>
      <c r="B261" s="119" t="s">
        <v>379</v>
      </c>
      <c r="C261" s="137"/>
      <c r="D261" s="19" t="s">
        <v>333</v>
      </c>
      <c r="E261" s="14" t="s">
        <v>335</v>
      </c>
      <c r="F261" s="98">
        <v>70</v>
      </c>
      <c r="G261" s="148">
        <f t="shared" si="49"/>
        <v>71.400000000000006</v>
      </c>
      <c r="H261" s="149" t="s">
        <v>88</v>
      </c>
      <c r="I261" s="15">
        <f t="shared" si="50"/>
        <v>78.540000000000006</v>
      </c>
      <c r="J261" s="226">
        <f>ROUNDUP(I261,0)+1</f>
        <v>80</v>
      </c>
      <c r="K261" s="15" t="s">
        <v>497</v>
      </c>
      <c r="L261" s="54" t="s">
        <v>241</v>
      </c>
      <c r="Q261" s="69"/>
      <c r="R261" s="35"/>
      <c r="S261" s="35"/>
      <c r="T261" s="47"/>
    </row>
    <row r="262" spans="1:20" x14ac:dyDescent="0.2">
      <c r="A262" s="4" t="s">
        <v>91</v>
      </c>
      <c r="B262" s="119" t="s">
        <v>379</v>
      </c>
      <c r="C262" s="137"/>
      <c r="D262" s="19" t="s">
        <v>12</v>
      </c>
      <c r="E262" s="14" t="s">
        <v>323</v>
      </c>
      <c r="F262" s="98">
        <v>42</v>
      </c>
      <c r="G262" s="148">
        <f t="shared" si="49"/>
        <v>42.9</v>
      </c>
      <c r="H262" s="149" t="s">
        <v>88</v>
      </c>
      <c r="I262" s="15">
        <f t="shared" si="50"/>
        <v>47.190000000000005</v>
      </c>
      <c r="J262" s="226">
        <f>ROUNDUP(I262,0)+2</f>
        <v>50</v>
      </c>
      <c r="K262" s="15" t="s">
        <v>497</v>
      </c>
      <c r="L262" s="54" t="s">
        <v>241</v>
      </c>
      <c r="M262" s="16"/>
      <c r="N262" s="16"/>
      <c r="O262" s="16"/>
      <c r="P262" s="16"/>
      <c r="Q262" s="69"/>
      <c r="R262" s="35"/>
      <c r="S262" s="35"/>
      <c r="T262" s="32"/>
    </row>
    <row r="263" spans="1:20" x14ac:dyDescent="0.2">
      <c r="A263" s="4" t="s">
        <v>91</v>
      </c>
      <c r="B263" s="119" t="s">
        <v>128</v>
      </c>
      <c r="C263" s="137"/>
      <c r="D263" s="12"/>
      <c r="E263" s="14" t="s">
        <v>127</v>
      </c>
      <c r="F263" s="98">
        <v>50</v>
      </c>
      <c r="G263" s="148">
        <v>50</v>
      </c>
      <c r="H263" s="149" t="s">
        <v>87</v>
      </c>
      <c r="I263" s="15">
        <f t="shared" si="50"/>
        <v>50</v>
      </c>
      <c r="J263" s="226">
        <f t="shared" si="51"/>
        <v>50</v>
      </c>
      <c r="K263" s="15" t="s">
        <v>497</v>
      </c>
      <c r="L263" s="54" t="s">
        <v>241</v>
      </c>
      <c r="M263" s="16"/>
      <c r="N263" s="16"/>
      <c r="O263" s="16"/>
      <c r="P263" s="16"/>
      <c r="Q263" s="69"/>
      <c r="R263" s="35"/>
      <c r="S263" s="35"/>
    </row>
    <row r="264" spans="1:20" x14ac:dyDescent="0.2">
      <c r="A264" s="4"/>
      <c r="B264" s="119"/>
      <c r="C264" s="137"/>
      <c r="D264" s="159" t="s">
        <v>13</v>
      </c>
      <c r="E264" s="14"/>
      <c r="F264" s="98"/>
      <c r="G264" s="148"/>
      <c r="H264" s="149"/>
      <c r="I264" s="149"/>
      <c r="J264" s="15"/>
      <c r="K264" s="15" t="s">
        <v>497</v>
      </c>
      <c r="L264" s="54"/>
      <c r="M264" s="16"/>
      <c r="N264" s="16"/>
      <c r="O264" s="16"/>
      <c r="P264" s="16"/>
      <c r="Q264" s="69"/>
      <c r="R264" s="35"/>
      <c r="S264" s="35"/>
    </row>
    <row r="265" spans="1:20" x14ac:dyDescent="0.2">
      <c r="A265" s="4" t="s">
        <v>91</v>
      </c>
      <c r="B265" s="119" t="s">
        <v>379</v>
      </c>
      <c r="C265" s="137"/>
      <c r="D265" s="19" t="s">
        <v>334</v>
      </c>
      <c r="E265" s="14" t="s">
        <v>335</v>
      </c>
      <c r="F265" s="98">
        <v>27</v>
      </c>
      <c r="G265" s="148">
        <f t="shared" ref="G265:G266" si="52">ROUNDUP(F265*(1+$O$3),1)</f>
        <v>27.6</v>
      </c>
      <c r="H265" s="149" t="s">
        <v>88</v>
      </c>
      <c r="I265" s="15">
        <f t="shared" si="50"/>
        <v>30.360000000000003</v>
      </c>
      <c r="J265" s="226">
        <f>ROUNDUP(I265,0)-1</f>
        <v>30</v>
      </c>
      <c r="K265" s="15" t="s">
        <v>497</v>
      </c>
      <c r="L265" s="54" t="s">
        <v>241</v>
      </c>
      <c r="M265" s="16"/>
      <c r="N265" s="16"/>
      <c r="O265" s="16"/>
      <c r="P265" s="16"/>
      <c r="Q265" s="69"/>
      <c r="R265" s="35"/>
      <c r="S265" s="35"/>
      <c r="T265" s="32"/>
    </row>
    <row r="266" spans="1:20" x14ac:dyDescent="0.2">
      <c r="A266" s="4" t="s">
        <v>91</v>
      </c>
      <c r="B266" s="119" t="s">
        <v>379</v>
      </c>
      <c r="C266" s="137"/>
      <c r="D266" s="12" t="s">
        <v>10</v>
      </c>
      <c r="E266" s="14" t="s">
        <v>11</v>
      </c>
      <c r="F266" s="98">
        <v>7</v>
      </c>
      <c r="G266" s="148">
        <f t="shared" si="52"/>
        <v>7.1999999999999993</v>
      </c>
      <c r="H266" s="149" t="s">
        <v>88</v>
      </c>
      <c r="I266" s="15">
        <f t="shared" si="50"/>
        <v>7.92</v>
      </c>
      <c r="J266" s="226">
        <f>ROUNDUP(I266,0)+2</f>
        <v>10</v>
      </c>
      <c r="K266" s="15" t="s">
        <v>497</v>
      </c>
      <c r="L266" s="54" t="s">
        <v>241</v>
      </c>
      <c r="M266" s="16"/>
      <c r="N266" s="16"/>
      <c r="O266" s="16"/>
      <c r="P266" s="16"/>
      <c r="Q266" s="69"/>
      <c r="R266" s="35"/>
      <c r="S266" s="35"/>
      <c r="T266" s="32"/>
    </row>
    <row r="267" spans="1:20" x14ac:dyDescent="0.2">
      <c r="A267" s="4" t="s">
        <v>91</v>
      </c>
      <c r="B267" s="119" t="s">
        <v>128</v>
      </c>
      <c r="C267" s="137"/>
      <c r="D267" s="12"/>
      <c r="E267" s="14" t="s">
        <v>127</v>
      </c>
      <c r="F267" s="98">
        <v>50</v>
      </c>
      <c r="G267" s="148">
        <v>50</v>
      </c>
      <c r="H267" s="149" t="s">
        <v>87</v>
      </c>
      <c r="I267" s="15">
        <f t="shared" si="50"/>
        <v>50</v>
      </c>
      <c r="J267" s="226">
        <f t="shared" si="51"/>
        <v>50</v>
      </c>
      <c r="K267" s="15" t="s">
        <v>497</v>
      </c>
      <c r="L267" s="54" t="s">
        <v>241</v>
      </c>
      <c r="M267" s="16"/>
      <c r="N267" s="16"/>
      <c r="O267" s="16"/>
      <c r="P267" s="16"/>
      <c r="Q267" s="69"/>
      <c r="R267" s="35"/>
      <c r="S267" s="35"/>
    </row>
    <row r="268" spans="1:20" x14ac:dyDescent="0.2">
      <c r="A268" s="4"/>
      <c r="B268" s="119"/>
      <c r="C268" s="137"/>
      <c r="D268" s="38" t="s">
        <v>14</v>
      </c>
      <c r="E268" s="14"/>
      <c r="F268" s="98"/>
      <c r="G268" s="148"/>
      <c r="H268" s="149"/>
      <c r="I268" s="149"/>
      <c r="J268" s="15"/>
      <c r="K268" s="15"/>
      <c r="L268" s="54"/>
      <c r="M268" s="16"/>
      <c r="N268" s="16"/>
      <c r="O268" s="16"/>
      <c r="P268" s="16"/>
      <c r="Q268" s="69"/>
      <c r="R268" s="35"/>
      <c r="S268" s="35"/>
    </row>
    <row r="269" spans="1:20" x14ac:dyDescent="0.2">
      <c r="A269" s="4" t="s">
        <v>91</v>
      </c>
      <c r="B269" s="119" t="s">
        <v>379</v>
      </c>
      <c r="C269" s="137"/>
      <c r="D269" s="12" t="s">
        <v>17</v>
      </c>
      <c r="E269" s="14" t="s">
        <v>422</v>
      </c>
      <c r="F269" s="98">
        <v>7</v>
      </c>
      <c r="G269" s="148">
        <f t="shared" ref="G269:G276" si="53">ROUNDUP(F269*(1+$O$3),1)</f>
        <v>7.1999999999999993</v>
      </c>
      <c r="H269" s="149" t="s">
        <v>88</v>
      </c>
      <c r="I269" s="15">
        <f t="shared" si="50"/>
        <v>7.92</v>
      </c>
      <c r="J269" s="226">
        <f>ROUNDUP(I269,0)+2</f>
        <v>10</v>
      </c>
      <c r="K269" s="15" t="s">
        <v>497</v>
      </c>
      <c r="L269" s="54" t="s">
        <v>241</v>
      </c>
      <c r="M269" s="16"/>
      <c r="N269" s="16"/>
      <c r="O269" s="16"/>
      <c r="P269" s="16"/>
      <c r="Q269" s="69"/>
      <c r="R269" s="35"/>
      <c r="S269" s="35"/>
      <c r="T269" s="32"/>
    </row>
    <row r="270" spans="1:20" x14ac:dyDescent="0.2">
      <c r="A270" s="4" t="s">
        <v>91</v>
      </c>
      <c r="B270" s="119" t="s">
        <v>379</v>
      </c>
      <c r="C270" s="137"/>
      <c r="D270" s="12" t="s">
        <v>140</v>
      </c>
      <c r="E270" s="14" t="s">
        <v>139</v>
      </c>
      <c r="F270" s="98">
        <v>7</v>
      </c>
      <c r="G270" s="148">
        <f t="shared" si="53"/>
        <v>7.1999999999999993</v>
      </c>
      <c r="H270" s="149" t="s">
        <v>88</v>
      </c>
      <c r="I270" s="15">
        <f t="shared" si="50"/>
        <v>7.92</v>
      </c>
      <c r="J270" s="226">
        <f>ROUNDUP(I270,0)+2</f>
        <v>10</v>
      </c>
      <c r="K270" s="15" t="s">
        <v>497</v>
      </c>
      <c r="L270" s="54" t="s">
        <v>241</v>
      </c>
      <c r="M270" s="16"/>
      <c r="N270" s="16"/>
      <c r="O270" s="16"/>
      <c r="P270" s="16"/>
      <c r="Q270" s="69"/>
      <c r="R270" s="35"/>
      <c r="S270" s="35"/>
      <c r="T270" s="32"/>
    </row>
    <row r="271" spans="1:20" x14ac:dyDescent="0.2">
      <c r="A271" s="4" t="s">
        <v>91</v>
      </c>
      <c r="B271" s="119" t="s">
        <v>379</v>
      </c>
      <c r="C271" s="137"/>
      <c r="D271" s="12"/>
      <c r="E271" s="14" t="s">
        <v>304</v>
      </c>
      <c r="F271" s="98">
        <v>14</v>
      </c>
      <c r="G271" s="148">
        <f t="shared" si="53"/>
        <v>14.299999999999999</v>
      </c>
      <c r="H271" s="149" t="s">
        <v>88</v>
      </c>
      <c r="I271" s="15">
        <f t="shared" si="50"/>
        <v>15.73</v>
      </c>
      <c r="J271" s="226">
        <f>ROUNDUP(I271,0)-1</f>
        <v>15</v>
      </c>
      <c r="K271" s="15" t="s">
        <v>497</v>
      </c>
      <c r="L271" s="54" t="s">
        <v>241</v>
      </c>
      <c r="M271" s="16"/>
      <c r="N271" s="16"/>
      <c r="O271" s="16"/>
      <c r="P271" s="16"/>
      <c r="Q271" s="69"/>
      <c r="R271" s="35"/>
      <c r="S271" s="35"/>
      <c r="T271" s="32"/>
    </row>
    <row r="272" spans="1:20" x14ac:dyDescent="0.2">
      <c r="A272" s="4"/>
      <c r="B272" s="119"/>
      <c r="C272" s="137"/>
      <c r="D272" s="12"/>
      <c r="E272" s="14" t="s">
        <v>307</v>
      </c>
      <c r="F272" s="98">
        <v>0</v>
      </c>
      <c r="G272" s="148">
        <f t="shared" ref="G272:G274" si="54">ROUNDUP(F272*(1+$O$3),0)</f>
        <v>0</v>
      </c>
      <c r="H272" s="149"/>
      <c r="I272" s="149"/>
      <c r="J272" s="15">
        <v>0</v>
      </c>
      <c r="K272" s="15" t="s">
        <v>497</v>
      </c>
      <c r="L272" s="54" t="s">
        <v>241</v>
      </c>
      <c r="M272" s="16"/>
      <c r="N272" s="16"/>
      <c r="O272" s="16"/>
      <c r="P272" s="16"/>
      <c r="Q272" s="69"/>
      <c r="R272" s="35"/>
      <c r="S272" s="35"/>
    </row>
    <row r="273" spans="1:20" x14ac:dyDescent="0.2">
      <c r="A273" s="4" t="s">
        <v>91</v>
      </c>
      <c r="B273" s="119" t="s">
        <v>379</v>
      </c>
      <c r="C273" s="137"/>
      <c r="D273" s="12"/>
      <c r="E273" s="14" t="s">
        <v>305</v>
      </c>
      <c r="F273" s="98">
        <v>9</v>
      </c>
      <c r="G273" s="148">
        <f t="shared" si="53"/>
        <v>9.1999999999999993</v>
      </c>
      <c r="H273" s="149" t="s">
        <v>88</v>
      </c>
      <c r="I273" s="15">
        <f t="shared" si="50"/>
        <v>10.119999999999999</v>
      </c>
      <c r="J273" s="226">
        <f>ROUNDUP(I273,0)-1</f>
        <v>10</v>
      </c>
      <c r="K273" s="15" t="s">
        <v>497</v>
      </c>
      <c r="L273" s="54" t="s">
        <v>241</v>
      </c>
      <c r="M273" s="16"/>
      <c r="N273" s="16"/>
      <c r="O273" s="16"/>
      <c r="P273" s="16"/>
      <c r="Q273" s="69"/>
      <c r="R273" s="35"/>
      <c r="S273" s="35"/>
      <c r="T273" s="32"/>
    </row>
    <row r="274" spans="1:20" x14ac:dyDescent="0.2">
      <c r="A274" s="4"/>
      <c r="B274" s="119"/>
      <c r="C274" s="137"/>
      <c r="D274" s="12"/>
      <c r="E274" s="14" t="s">
        <v>306</v>
      </c>
      <c r="F274" s="98">
        <v>0</v>
      </c>
      <c r="G274" s="148">
        <f t="shared" si="54"/>
        <v>0</v>
      </c>
      <c r="H274" s="149" t="s">
        <v>88</v>
      </c>
      <c r="I274" s="15">
        <f t="shared" si="50"/>
        <v>0</v>
      </c>
      <c r="J274" s="15">
        <f>IF(H274="No",F274,IF(H274="Yes",F274*1.1,"Error"))</f>
        <v>0</v>
      </c>
      <c r="K274" s="15" t="s">
        <v>497</v>
      </c>
      <c r="L274" s="54" t="s">
        <v>241</v>
      </c>
      <c r="M274" s="16"/>
      <c r="N274" s="16"/>
      <c r="O274" s="16"/>
      <c r="P274" s="16"/>
      <c r="Q274" s="69"/>
      <c r="R274" s="35"/>
      <c r="S274" s="35"/>
    </row>
    <row r="275" spans="1:20" x14ac:dyDescent="0.2">
      <c r="A275" s="3" t="s">
        <v>91</v>
      </c>
      <c r="B275" s="119" t="s">
        <v>379</v>
      </c>
      <c r="C275" s="137"/>
      <c r="D275" s="12" t="s">
        <v>141</v>
      </c>
      <c r="E275" s="14" t="s">
        <v>142</v>
      </c>
      <c r="F275" s="98">
        <v>7</v>
      </c>
      <c r="G275" s="148">
        <f t="shared" si="53"/>
        <v>7.1999999999999993</v>
      </c>
      <c r="H275" s="149" t="s">
        <v>88</v>
      </c>
      <c r="I275" s="15">
        <f t="shared" si="50"/>
        <v>7.92</v>
      </c>
      <c r="J275" s="226">
        <f>ROUNDUP(I275,0)+2</f>
        <v>10</v>
      </c>
      <c r="K275" s="15" t="s">
        <v>497</v>
      </c>
      <c r="L275" s="54" t="s">
        <v>241</v>
      </c>
      <c r="M275" s="16"/>
      <c r="N275" s="16"/>
      <c r="O275" s="16"/>
      <c r="P275" s="16"/>
      <c r="Q275" s="69"/>
      <c r="R275" s="35"/>
      <c r="S275" s="35"/>
      <c r="T275" s="32"/>
    </row>
    <row r="276" spans="1:20" x14ac:dyDescent="0.2">
      <c r="A276" s="3" t="s">
        <v>91</v>
      </c>
      <c r="B276" s="119" t="s">
        <v>379</v>
      </c>
      <c r="C276" s="137"/>
      <c r="D276" s="12" t="s">
        <v>299</v>
      </c>
      <c r="E276" s="14" t="s">
        <v>308</v>
      </c>
      <c r="F276" s="98">
        <v>26</v>
      </c>
      <c r="G276" s="148">
        <f t="shared" si="53"/>
        <v>26.6</v>
      </c>
      <c r="H276" s="149" t="s">
        <v>88</v>
      </c>
      <c r="I276" s="15">
        <f t="shared" si="50"/>
        <v>29.260000000000005</v>
      </c>
      <c r="J276" s="226">
        <f t="shared" si="51"/>
        <v>30</v>
      </c>
      <c r="K276" s="15" t="s">
        <v>497</v>
      </c>
      <c r="L276" s="54" t="s">
        <v>241</v>
      </c>
      <c r="M276" s="16"/>
      <c r="N276" s="16"/>
      <c r="O276" s="16"/>
      <c r="P276" s="16"/>
      <c r="Q276" s="69"/>
      <c r="R276" s="35"/>
      <c r="S276" s="35"/>
      <c r="T276" s="32"/>
    </row>
    <row r="277" spans="1:20" x14ac:dyDescent="0.2">
      <c r="A277" s="3" t="s">
        <v>91</v>
      </c>
      <c r="B277" s="120" t="s">
        <v>379</v>
      </c>
      <c r="C277" s="138"/>
      <c r="D277" s="12"/>
      <c r="E277" s="14" t="s">
        <v>309</v>
      </c>
      <c r="F277" s="154" t="s">
        <v>539</v>
      </c>
      <c r="G277" s="153" t="s">
        <v>539</v>
      </c>
      <c r="H277" s="149" t="s">
        <v>88</v>
      </c>
      <c r="I277" s="15"/>
      <c r="J277" s="28" t="s">
        <v>539</v>
      </c>
      <c r="K277" s="15" t="s">
        <v>497</v>
      </c>
      <c r="L277" s="54" t="s">
        <v>241</v>
      </c>
      <c r="M277" s="16"/>
      <c r="N277" s="16"/>
      <c r="O277" s="16"/>
      <c r="P277" s="16"/>
      <c r="Q277" s="69"/>
      <c r="R277" s="35"/>
      <c r="S277" s="35"/>
      <c r="T277" s="32"/>
    </row>
    <row r="278" spans="1:20" x14ac:dyDescent="0.2">
      <c r="A278" s="3" t="s">
        <v>91</v>
      </c>
      <c r="B278" s="119" t="s">
        <v>377</v>
      </c>
      <c r="C278" s="137"/>
      <c r="D278" s="12" t="s">
        <v>297</v>
      </c>
      <c r="E278" s="14" t="s">
        <v>295</v>
      </c>
      <c r="F278" s="160" t="s">
        <v>539</v>
      </c>
      <c r="G278" s="153" t="s">
        <v>539</v>
      </c>
      <c r="H278" s="149" t="s">
        <v>88</v>
      </c>
      <c r="I278" s="15"/>
      <c r="J278" s="28" t="s">
        <v>539</v>
      </c>
      <c r="K278" s="15" t="s">
        <v>497</v>
      </c>
      <c r="L278" s="54" t="s">
        <v>241</v>
      </c>
      <c r="M278" s="16"/>
      <c r="N278" s="16"/>
      <c r="O278" s="16"/>
      <c r="P278" s="16"/>
      <c r="Q278" s="69"/>
      <c r="R278" s="35"/>
      <c r="S278" s="35"/>
      <c r="T278" s="32"/>
    </row>
    <row r="279" spans="1:20" x14ac:dyDescent="0.2">
      <c r="A279" s="4" t="s">
        <v>91</v>
      </c>
      <c r="B279" s="119" t="s">
        <v>128</v>
      </c>
      <c r="C279" s="137"/>
      <c r="D279" s="12"/>
      <c r="E279" s="14" t="s">
        <v>127</v>
      </c>
      <c r="F279" s="98">
        <v>50</v>
      </c>
      <c r="G279" s="148">
        <v>50</v>
      </c>
      <c r="H279" s="149" t="s">
        <v>87</v>
      </c>
      <c r="I279" s="15">
        <f t="shared" si="50"/>
        <v>50</v>
      </c>
      <c r="J279" s="15">
        <f>IF(H279="No",G279,IF(H279="Yes",G279*1.1,"Error"))</f>
        <v>50</v>
      </c>
      <c r="K279" s="15" t="s">
        <v>497</v>
      </c>
      <c r="L279" s="54" t="s">
        <v>241</v>
      </c>
      <c r="M279" s="16"/>
      <c r="N279" s="16"/>
      <c r="O279" s="16"/>
      <c r="P279" s="16"/>
      <c r="Q279" s="69"/>
      <c r="R279" s="35"/>
      <c r="S279" s="35"/>
    </row>
    <row r="280" spans="1:20" x14ac:dyDescent="0.2">
      <c r="A280" s="4"/>
      <c r="B280" s="119"/>
      <c r="C280" s="137"/>
      <c r="D280" s="12"/>
      <c r="E280" s="14"/>
      <c r="F280" s="98"/>
      <c r="G280" s="148"/>
      <c r="H280" s="149"/>
      <c r="I280" s="149"/>
      <c r="J280" s="15"/>
      <c r="K280" s="15"/>
      <c r="L280" s="54"/>
      <c r="M280" s="16"/>
      <c r="N280" s="16"/>
      <c r="O280" s="16"/>
      <c r="P280" s="16"/>
      <c r="Q280" s="69"/>
      <c r="R280" s="35"/>
      <c r="S280" s="35"/>
    </row>
    <row r="281" spans="1:20" x14ac:dyDescent="0.2">
      <c r="A281" s="4"/>
      <c r="B281" s="119"/>
      <c r="C281" s="137"/>
      <c r="D281" s="18" t="s">
        <v>278</v>
      </c>
      <c r="E281" s="14"/>
      <c r="F281" s="98"/>
      <c r="G281" s="148"/>
      <c r="H281" s="149"/>
      <c r="I281" s="149"/>
      <c r="J281" s="15"/>
      <c r="K281" s="15"/>
      <c r="L281" s="111"/>
      <c r="M281" s="16"/>
      <c r="N281" s="16"/>
      <c r="O281" s="16"/>
      <c r="P281" s="16"/>
      <c r="Q281" s="69"/>
      <c r="R281" s="35"/>
      <c r="S281" s="35"/>
    </row>
    <row r="282" spans="1:20" x14ac:dyDescent="0.2">
      <c r="A282" s="4"/>
      <c r="B282" s="120" t="s">
        <v>381</v>
      </c>
      <c r="C282" s="138"/>
      <c r="D282" s="12" t="s">
        <v>279</v>
      </c>
      <c r="E282" s="14" t="s">
        <v>280</v>
      </c>
      <c r="F282" s="98">
        <v>61</v>
      </c>
      <c r="G282" s="148">
        <f t="shared" ref="G282" si="55">ROUNDUP(F282*(1+$O$3),1)</f>
        <v>62.300000000000004</v>
      </c>
      <c r="H282" s="149" t="s">
        <v>88</v>
      </c>
      <c r="I282" s="15">
        <f t="shared" ref="I282" si="56">IF(H282="No",G282,IF(H282="Yes",G282*1.1,"Error"))</f>
        <v>68.530000000000015</v>
      </c>
      <c r="J282" s="226">
        <f t="shared" ref="J282" si="57">ROUNDUP(I282,0)</f>
        <v>69</v>
      </c>
      <c r="K282" s="15" t="s">
        <v>497</v>
      </c>
      <c r="L282" s="54"/>
      <c r="M282" s="16"/>
      <c r="N282" s="16"/>
      <c r="O282" s="16"/>
      <c r="P282" s="16"/>
      <c r="Q282" s="69"/>
      <c r="R282" s="35"/>
      <c r="S282" s="35"/>
      <c r="T282" s="32"/>
    </row>
    <row r="283" spans="1:20" x14ac:dyDescent="0.2">
      <c r="A283" s="4"/>
      <c r="B283" s="119"/>
      <c r="C283" s="137"/>
      <c r="D283" s="12"/>
      <c r="E283" s="14"/>
      <c r="F283" s="98"/>
      <c r="G283" s="148"/>
      <c r="H283" s="149"/>
      <c r="I283" s="149"/>
      <c r="J283" s="15"/>
      <c r="K283" s="15"/>
      <c r="L283" s="54"/>
      <c r="M283" s="16"/>
      <c r="N283" s="16"/>
      <c r="O283" s="16"/>
      <c r="P283" s="16"/>
      <c r="Q283" s="69"/>
      <c r="R283" s="35"/>
      <c r="S283" s="35"/>
    </row>
    <row r="284" spans="1:20" x14ac:dyDescent="0.2">
      <c r="A284" s="6"/>
      <c r="B284" s="119"/>
      <c r="C284" s="137"/>
      <c r="D284" s="18" t="s">
        <v>19</v>
      </c>
      <c r="E284" s="14"/>
      <c r="F284" s="98"/>
      <c r="G284" s="148"/>
      <c r="H284" s="149"/>
      <c r="I284" s="149"/>
      <c r="J284" s="15"/>
      <c r="K284" s="15"/>
      <c r="L284" s="54"/>
      <c r="M284" s="16"/>
      <c r="N284" s="16"/>
      <c r="O284" s="16"/>
      <c r="P284" s="16"/>
      <c r="Q284" s="69"/>
      <c r="R284" s="35"/>
      <c r="S284" s="35"/>
    </row>
    <row r="285" spans="1:20" x14ac:dyDescent="0.2">
      <c r="A285" s="6"/>
      <c r="B285" s="119"/>
      <c r="C285" s="137"/>
      <c r="D285" s="18" t="s">
        <v>574</v>
      </c>
      <c r="E285" s="14"/>
      <c r="F285" s="98"/>
      <c r="G285" s="148"/>
      <c r="H285" s="149"/>
      <c r="I285" s="149"/>
      <c r="J285" s="15"/>
      <c r="K285" s="15"/>
      <c r="L285" s="54"/>
      <c r="M285" s="16"/>
      <c r="N285" s="16"/>
      <c r="O285" s="16"/>
      <c r="P285" s="16"/>
      <c r="Q285" s="69"/>
      <c r="R285" s="35"/>
      <c r="S285" s="35"/>
    </row>
    <row r="286" spans="1:20" x14ac:dyDescent="0.2">
      <c r="A286" s="3" t="s">
        <v>92</v>
      </c>
      <c r="B286" s="119" t="s">
        <v>382</v>
      </c>
      <c r="C286" s="137"/>
      <c r="D286" s="12" t="s">
        <v>20</v>
      </c>
      <c r="E286" s="118" t="s">
        <v>490</v>
      </c>
      <c r="F286" s="98">
        <v>28</v>
      </c>
      <c r="G286" s="148">
        <f t="shared" ref="G286:G302" si="58">ROUNDUP(F286*(1+$O$3),1)</f>
        <v>28.6</v>
      </c>
      <c r="H286" s="149" t="s">
        <v>88</v>
      </c>
      <c r="I286" s="15">
        <f t="shared" ref="I286:I302" si="59">IF(H286="No",G286,IF(H286="Yes",G286*1.1,"Error"))</f>
        <v>31.460000000000004</v>
      </c>
      <c r="J286" s="226">
        <f t="shared" ref="J286:J302" si="60">ROUNDUP(I286,0)</f>
        <v>32</v>
      </c>
      <c r="K286" s="15" t="s">
        <v>497</v>
      </c>
      <c r="L286" s="111" t="s">
        <v>241</v>
      </c>
      <c r="M286" s="16"/>
      <c r="N286" s="16"/>
      <c r="O286" s="16"/>
      <c r="P286" s="16"/>
      <c r="Q286" s="69"/>
      <c r="R286" s="35"/>
      <c r="S286" s="35"/>
      <c r="T286" s="32"/>
    </row>
    <row r="287" spans="1:20" x14ac:dyDescent="0.2">
      <c r="A287" s="3" t="s">
        <v>92</v>
      </c>
      <c r="B287" s="119" t="s">
        <v>382</v>
      </c>
      <c r="C287" s="137"/>
      <c r="D287" s="12" t="s">
        <v>20</v>
      </c>
      <c r="E287" s="14" t="s">
        <v>110</v>
      </c>
      <c r="F287" s="98">
        <v>8</v>
      </c>
      <c r="G287" s="148">
        <f t="shared" si="58"/>
        <v>8.1999999999999993</v>
      </c>
      <c r="H287" s="149" t="s">
        <v>88</v>
      </c>
      <c r="I287" s="15">
        <f t="shared" si="59"/>
        <v>9.02</v>
      </c>
      <c r="J287" s="226">
        <f t="shared" si="60"/>
        <v>10</v>
      </c>
      <c r="K287" s="15" t="s">
        <v>497</v>
      </c>
      <c r="L287" s="54" t="s">
        <v>241</v>
      </c>
      <c r="M287" s="16"/>
      <c r="N287" s="16"/>
      <c r="O287" s="16"/>
      <c r="P287" s="16"/>
      <c r="Q287" s="69"/>
      <c r="R287" s="35"/>
      <c r="S287" s="35"/>
      <c r="T287" s="32"/>
    </row>
    <row r="288" spans="1:20" x14ac:dyDescent="0.2">
      <c r="A288" s="3" t="s">
        <v>92</v>
      </c>
      <c r="B288" s="119" t="s">
        <v>382</v>
      </c>
      <c r="C288" s="137"/>
      <c r="D288" s="12" t="s">
        <v>21</v>
      </c>
      <c r="E288" s="14" t="s">
        <v>129</v>
      </c>
      <c r="F288" s="98">
        <v>131</v>
      </c>
      <c r="G288" s="148">
        <f t="shared" si="58"/>
        <v>133.69999999999999</v>
      </c>
      <c r="H288" s="149" t="s">
        <v>88</v>
      </c>
      <c r="I288" s="15">
        <f t="shared" si="59"/>
        <v>147.07</v>
      </c>
      <c r="J288" s="226">
        <f t="shared" si="60"/>
        <v>148</v>
      </c>
      <c r="K288" s="15" t="s">
        <v>497</v>
      </c>
      <c r="L288" s="54" t="s">
        <v>241</v>
      </c>
      <c r="M288" s="16"/>
      <c r="N288" s="16"/>
      <c r="O288" s="16"/>
      <c r="P288" s="16"/>
      <c r="Q288" s="69"/>
      <c r="R288" s="35"/>
      <c r="S288" s="35"/>
      <c r="T288" s="32"/>
    </row>
    <row r="289" spans="1:20" x14ac:dyDescent="0.2">
      <c r="A289" s="3" t="s">
        <v>92</v>
      </c>
      <c r="B289" s="119" t="s">
        <v>382</v>
      </c>
      <c r="C289" s="137"/>
      <c r="D289" s="12" t="s">
        <v>21</v>
      </c>
      <c r="E289" s="14" t="s">
        <v>110</v>
      </c>
      <c r="F289" s="98">
        <v>28</v>
      </c>
      <c r="G289" s="148">
        <f t="shared" si="58"/>
        <v>28.6</v>
      </c>
      <c r="H289" s="149" t="s">
        <v>88</v>
      </c>
      <c r="I289" s="15">
        <f t="shared" si="59"/>
        <v>31.460000000000004</v>
      </c>
      <c r="J289" s="226">
        <f t="shared" si="60"/>
        <v>32</v>
      </c>
      <c r="K289" s="15" t="s">
        <v>497</v>
      </c>
      <c r="L289" s="54" t="s">
        <v>241</v>
      </c>
      <c r="M289" s="16"/>
      <c r="N289" s="16"/>
      <c r="O289" s="16"/>
      <c r="P289" s="16"/>
      <c r="Q289" s="69"/>
      <c r="R289" s="35"/>
      <c r="S289" s="35"/>
      <c r="T289" s="32"/>
    </row>
    <row r="290" spans="1:20" x14ac:dyDescent="0.2">
      <c r="A290" s="3" t="s">
        <v>92</v>
      </c>
      <c r="B290" s="119" t="s">
        <v>382</v>
      </c>
      <c r="C290" s="137"/>
      <c r="D290" s="12" t="s">
        <v>22</v>
      </c>
      <c r="E290" s="14" t="s">
        <v>129</v>
      </c>
      <c r="F290" s="98">
        <v>15</v>
      </c>
      <c r="G290" s="148">
        <f t="shared" si="58"/>
        <v>15.3</v>
      </c>
      <c r="H290" s="149" t="s">
        <v>88</v>
      </c>
      <c r="I290" s="15">
        <f t="shared" si="59"/>
        <v>16.830000000000002</v>
      </c>
      <c r="J290" s="226">
        <f t="shared" si="60"/>
        <v>17</v>
      </c>
      <c r="K290" s="15" t="s">
        <v>497</v>
      </c>
      <c r="L290" s="54" t="s">
        <v>241</v>
      </c>
      <c r="M290" s="16"/>
      <c r="N290" s="16"/>
      <c r="O290" s="16"/>
      <c r="P290" s="16"/>
      <c r="Q290" s="69"/>
      <c r="R290" s="35"/>
      <c r="S290" s="35"/>
      <c r="T290" s="32"/>
    </row>
    <row r="291" spans="1:20" x14ac:dyDescent="0.2">
      <c r="A291" s="3" t="s">
        <v>92</v>
      </c>
      <c r="B291" s="119" t="s">
        <v>382</v>
      </c>
      <c r="C291" s="137"/>
      <c r="D291" s="12" t="s">
        <v>22</v>
      </c>
      <c r="E291" s="14" t="s">
        <v>110</v>
      </c>
      <c r="F291" s="98">
        <v>6</v>
      </c>
      <c r="G291" s="148">
        <f t="shared" si="58"/>
        <v>6.1999999999999993</v>
      </c>
      <c r="H291" s="149" t="s">
        <v>88</v>
      </c>
      <c r="I291" s="15">
        <f t="shared" si="59"/>
        <v>6.8199999999999994</v>
      </c>
      <c r="J291" s="226">
        <f t="shared" si="60"/>
        <v>7</v>
      </c>
      <c r="K291" s="15" t="s">
        <v>497</v>
      </c>
      <c r="L291" s="54" t="s">
        <v>241</v>
      </c>
      <c r="M291" s="16"/>
      <c r="N291" s="16"/>
      <c r="O291" s="16"/>
      <c r="P291" s="16"/>
      <c r="Q291" s="69"/>
      <c r="R291" s="35"/>
      <c r="S291" s="35"/>
      <c r="T291" s="32"/>
    </row>
    <row r="292" spans="1:20" x14ac:dyDescent="0.2">
      <c r="A292" s="3" t="s">
        <v>92</v>
      </c>
      <c r="B292" s="119" t="s">
        <v>382</v>
      </c>
      <c r="C292" s="137"/>
      <c r="D292" s="12" t="s">
        <v>23</v>
      </c>
      <c r="E292" s="14" t="s">
        <v>129</v>
      </c>
      <c r="F292" s="98">
        <v>51</v>
      </c>
      <c r="G292" s="148">
        <f t="shared" si="58"/>
        <v>52.1</v>
      </c>
      <c r="H292" s="149" t="s">
        <v>88</v>
      </c>
      <c r="I292" s="15">
        <f t="shared" si="59"/>
        <v>57.310000000000009</v>
      </c>
      <c r="J292" s="226">
        <f t="shared" si="60"/>
        <v>58</v>
      </c>
      <c r="K292" s="15" t="s">
        <v>497</v>
      </c>
      <c r="L292" s="54" t="s">
        <v>241</v>
      </c>
      <c r="M292" s="16"/>
      <c r="N292" s="16"/>
      <c r="O292" s="16"/>
      <c r="P292" s="16"/>
      <c r="Q292" s="69"/>
      <c r="R292" s="35"/>
      <c r="S292" s="35"/>
      <c r="T292" s="32"/>
    </row>
    <row r="293" spans="1:20" x14ac:dyDescent="0.2">
      <c r="A293" s="3" t="s">
        <v>92</v>
      </c>
      <c r="B293" s="119" t="s">
        <v>382</v>
      </c>
      <c r="C293" s="137"/>
      <c r="D293" s="12" t="s">
        <v>23</v>
      </c>
      <c r="E293" s="14" t="s">
        <v>110</v>
      </c>
      <c r="F293" s="98">
        <v>21</v>
      </c>
      <c r="G293" s="148">
        <f t="shared" si="58"/>
        <v>21.5</v>
      </c>
      <c r="H293" s="149" t="s">
        <v>88</v>
      </c>
      <c r="I293" s="15">
        <f t="shared" si="59"/>
        <v>23.650000000000002</v>
      </c>
      <c r="J293" s="226">
        <f t="shared" si="60"/>
        <v>24</v>
      </c>
      <c r="K293" s="15" t="s">
        <v>497</v>
      </c>
      <c r="L293" s="54" t="s">
        <v>241</v>
      </c>
      <c r="M293" s="16"/>
      <c r="N293" s="16"/>
      <c r="O293" s="16"/>
      <c r="P293" s="16"/>
      <c r="Q293" s="69"/>
      <c r="R293" s="35"/>
      <c r="S293" s="35"/>
      <c r="T293" s="32"/>
    </row>
    <row r="294" spans="1:20" x14ac:dyDescent="0.2">
      <c r="A294" s="3"/>
      <c r="B294" s="119"/>
      <c r="C294" s="137"/>
      <c r="D294" s="18" t="s">
        <v>573</v>
      </c>
      <c r="E294" s="14"/>
      <c r="F294" s="98"/>
      <c r="G294" s="148"/>
      <c r="H294" s="149"/>
      <c r="I294" s="149"/>
      <c r="J294" s="15"/>
      <c r="K294" s="15"/>
      <c r="L294" s="54"/>
      <c r="M294" s="16"/>
      <c r="N294" s="16"/>
      <c r="O294" s="16"/>
      <c r="P294" s="16"/>
      <c r="Q294" s="69"/>
      <c r="R294" s="35"/>
      <c r="S294" s="35"/>
    </row>
    <row r="295" spans="1:20" x14ac:dyDescent="0.2">
      <c r="A295" s="3" t="s">
        <v>92</v>
      </c>
      <c r="B295" s="119" t="s">
        <v>383</v>
      </c>
      <c r="C295" s="137"/>
      <c r="D295" s="12" t="s">
        <v>20</v>
      </c>
      <c r="E295" s="14" t="s">
        <v>130</v>
      </c>
      <c r="F295" s="98">
        <v>28</v>
      </c>
      <c r="G295" s="148">
        <f t="shared" si="58"/>
        <v>28.6</v>
      </c>
      <c r="H295" s="149" t="s">
        <v>88</v>
      </c>
      <c r="I295" s="15">
        <f t="shared" si="59"/>
        <v>31.460000000000004</v>
      </c>
      <c r="J295" s="226">
        <f t="shared" si="60"/>
        <v>32</v>
      </c>
      <c r="K295" s="15" t="s">
        <v>497</v>
      </c>
      <c r="L295" s="54" t="s">
        <v>241</v>
      </c>
      <c r="M295" s="16"/>
      <c r="N295" s="16"/>
      <c r="O295" s="16"/>
      <c r="P295" s="16"/>
      <c r="Q295" s="69"/>
      <c r="R295" s="35"/>
      <c r="S295" s="35"/>
      <c r="T295" s="32"/>
    </row>
    <row r="296" spans="1:20" x14ac:dyDescent="0.2">
      <c r="A296" s="3" t="s">
        <v>92</v>
      </c>
      <c r="B296" s="119" t="s">
        <v>383</v>
      </c>
      <c r="C296" s="137"/>
      <c r="D296" s="12" t="s">
        <v>20</v>
      </c>
      <c r="E296" s="14" t="s">
        <v>110</v>
      </c>
      <c r="F296" s="98">
        <v>8</v>
      </c>
      <c r="G296" s="148">
        <f t="shared" si="58"/>
        <v>8.1999999999999993</v>
      </c>
      <c r="H296" s="149" t="s">
        <v>88</v>
      </c>
      <c r="I296" s="15">
        <f t="shared" si="59"/>
        <v>9.02</v>
      </c>
      <c r="J296" s="226">
        <f t="shared" si="60"/>
        <v>10</v>
      </c>
      <c r="K296" s="15" t="s">
        <v>497</v>
      </c>
      <c r="L296" s="54" t="s">
        <v>241</v>
      </c>
      <c r="M296" s="16"/>
      <c r="N296" s="16"/>
      <c r="O296" s="16"/>
      <c r="P296" s="16"/>
      <c r="Q296" s="69"/>
      <c r="R296" s="35"/>
      <c r="S296" s="35"/>
      <c r="T296" s="32"/>
    </row>
    <row r="297" spans="1:20" x14ac:dyDescent="0.2">
      <c r="A297" s="3" t="s">
        <v>92</v>
      </c>
      <c r="B297" s="119" t="s">
        <v>383</v>
      </c>
      <c r="C297" s="137"/>
      <c r="D297" s="12" t="s">
        <v>21</v>
      </c>
      <c r="E297" s="14" t="s">
        <v>130</v>
      </c>
      <c r="F297" s="98">
        <v>131</v>
      </c>
      <c r="G297" s="148">
        <f t="shared" si="58"/>
        <v>133.69999999999999</v>
      </c>
      <c r="H297" s="149" t="s">
        <v>88</v>
      </c>
      <c r="I297" s="15">
        <f t="shared" si="59"/>
        <v>147.07</v>
      </c>
      <c r="J297" s="226">
        <f t="shared" si="60"/>
        <v>148</v>
      </c>
      <c r="K297" s="15" t="s">
        <v>497</v>
      </c>
      <c r="L297" s="54" t="s">
        <v>241</v>
      </c>
      <c r="M297" s="16"/>
      <c r="N297" s="16"/>
      <c r="O297" s="16"/>
      <c r="P297" s="16"/>
      <c r="Q297" s="69"/>
      <c r="R297" s="35"/>
      <c r="S297" s="35"/>
      <c r="T297" s="32"/>
    </row>
    <row r="298" spans="1:20" x14ac:dyDescent="0.2">
      <c r="A298" s="3" t="s">
        <v>92</v>
      </c>
      <c r="B298" s="119" t="s">
        <v>383</v>
      </c>
      <c r="C298" s="137"/>
      <c r="D298" s="12" t="s">
        <v>21</v>
      </c>
      <c r="E298" s="14" t="s">
        <v>110</v>
      </c>
      <c r="F298" s="98">
        <v>28</v>
      </c>
      <c r="G298" s="148">
        <f t="shared" si="58"/>
        <v>28.6</v>
      </c>
      <c r="H298" s="149" t="s">
        <v>88</v>
      </c>
      <c r="I298" s="15">
        <f t="shared" si="59"/>
        <v>31.460000000000004</v>
      </c>
      <c r="J298" s="226">
        <f t="shared" si="60"/>
        <v>32</v>
      </c>
      <c r="K298" s="15" t="s">
        <v>497</v>
      </c>
      <c r="L298" s="54" t="s">
        <v>241</v>
      </c>
      <c r="M298" s="16"/>
      <c r="N298" s="16"/>
      <c r="O298" s="16"/>
      <c r="P298" s="16"/>
      <c r="Q298" s="69"/>
      <c r="R298" s="35"/>
      <c r="S298" s="35"/>
      <c r="T298" s="32"/>
    </row>
    <row r="299" spans="1:20" x14ac:dyDescent="0.2">
      <c r="A299" s="3" t="s">
        <v>92</v>
      </c>
      <c r="B299" s="119" t="s">
        <v>383</v>
      </c>
      <c r="C299" s="137"/>
      <c r="D299" s="12" t="s">
        <v>22</v>
      </c>
      <c r="E299" s="14" t="s">
        <v>130</v>
      </c>
      <c r="F299" s="98">
        <v>15</v>
      </c>
      <c r="G299" s="148">
        <f t="shared" si="58"/>
        <v>15.3</v>
      </c>
      <c r="H299" s="149" t="s">
        <v>88</v>
      </c>
      <c r="I299" s="15">
        <f t="shared" si="59"/>
        <v>16.830000000000002</v>
      </c>
      <c r="J299" s="226">
        <f t="shared" si="60"/>
        <v>17</v>
      </c>
      <c r="K299" s="15" t="s">
        <v>497</v>
      </c>
      <c r="L299" s="54" t="s">
        <v>241</v>
      </c>
      <c r="M299" s="16"/>
      <c r="N299" s="16"/>
      <c r="O299" s="16"/>
      <c r="P299" s="16"/>
      <c r="Q299" s="69"/>
      <c r="R299" s="35"/>
      <c r="S299" s="35"/>
      <c r="T299" s="32"/>
    </row>
    <row r="300" spans="1:20" x14ac:dyDescent="0.2">
      <c r="A300" s="3" t="s">
        <v>92</v>
      </c>
      <c r="B300" s="119" t="s">
        <v>383</v>
      </c>
      <c r="C300" s="137"/>
      <c r="D300" s="12" t="s">
        <v>22</v>
      </c>
      <c r="E300" s="14" t="s">
        <v>110</v>
      </c>
      <c r="F300" s="98">
        <v>6</v>
      </c>
      <c r="G300" s="148">
        <f t="shared" si="58"/>
        <v>6.1999999999999993</v>
      </c>
      <c r="H300" s="149" t="s">
        <v>88</v>
      </c>
      <c r="I300" s="15">
        <f t="shared" si="59"/>
        <v>6.8199999999999994</v>
      </c>
      <c r="J300" s="226">
        <f t="shared" si="60"/>
        <v>7</v>
      </c>
      <c r="K300" s="15" t="s">
        <v>497</v>
      </c>
      <c r="L300" s="54" t="s">
        <v>241</v>
      </c>
      <c r="M300" s="16"/>
      <c r="N300" s="16"/>
      <c r="O300" s="16"/>
      <c r="P300" s="16"/>
      <c r="Q300" s="69"/>
      <c r="R300" s="35"/>
      <c r="S300" s="35"/>
      <c r="T300" s="32"/>
    </row>
    <row r="301" spans="1:20" x14ac:dyDescent="0.2">
      <c r="A301" s="3" t="s">
        <v>92</v>
      </c>
      <c r="B301" s="119" t="s">
        <v>383</v>
      </c>
      <c r="C301" s="137"/>
      <c r="D301" s="12" t="s">
        <v>23</v>
      </c>
      <c r="E301" s="14" t="s">
        <v>130</v>
      </c>
      <c r="F301" s="98">
        <v>51</v>
      </c>
      <c r="G301" s="148">
        <f t="shared" si="58"/>
        <v>52.1</v>
      </c>
      <c r="H301" s="149" t="s">
        <v>88</v>
      </c>
      <c r="I301" s="15">
        <f t="shared" si="59"/>
        <v>57.310000000000009</v>
      </c>
      <c r="J301" s="226">
        <f t="shared" si="60"/>
        <v>58</v>
      </c>
      <c r="K301" s="15" t="s">
        <v>497</v>
      </c>
      <c r="L301" s="54" t="s">
        <v>241</v>
      </c>
      <c r="M301" s="16"/>
      <c r="N301" s="16"/>
      <c r="O301" s="16"/>
      <c r="P301" s="16"/>
      <c r="Q301" s="69"/>
      <c r="R301" s="35"/>
      <c r="S301" s="35"/>
      <c r="T301" s="32"/>
    </row>
    <row r="302" spans="1:20" x14ac:dyDescent="0.2">
      <c r="A302" s="3" t="s">
        <v>92</v>
      </c>
      <c r="B302" s="119" t="s">
        <v>383</v>
      </c>
      <c r="C302" s="137"/>
      <c r="D302" s="12" t="s">
        <v>23</v>
      </c>
      <c r="E302" s="14" t="s">
        <v>110</v>
      </c>
      <c r="F302" s="98">
        <v>21</v>
      </c>
      <c r="G302" s="148">
        <f t="shared" si="58"/>
        <v>21.5</v>
      </c>
      <c r="H302" s="149" t="s">
        <v>88</v>
      </c>
      <c r="I302" s="15">
        <f t="shared" si="59"/>
        <v>23.650000000000002</v>
      </c>
      <c r="J302" s="226">
        <f t="shared" si="60"/>
        <v>24</v>
      </c>
      <c r="K302" s="15" t="s">
        <v>497</v>
      </c>
      <c r="L302" s="54" t="s">
        <v>241</v>
      </c>
      <c r="M302" s="16"/>
      <c r="N302" s="16"/>
      <c r="O302" s="16"/>
      <c r="P302" s="16"/>
      <c r="Q302" s="69"/>
      <c r="R302" s="35"/>
      <c r="S302" s="35"/>
      <c r="T302" s="32"/>
    </row>
    <row r="303" spans="1:20" ht="12.75" customHeight="1" x14ac:dyDescent="0.2">
      <c r="A303" s="3"/>
      <c r="B303" s="119"/>
      <c r="C303" s="137"/>
      <c r="D303" s="12"/>
      <c r="E303" s="14"/>
      <c r="F303" s="98"/>
      <c r="G303" s="157"/>
      <c r="H303" s="149"/>
      <c r="I303" s="149"/>
      <c r="J303" s="15"/>
      <c r="K303" s="15"/>
      <c r="L303" s="54"/>
      <c r="M303" s="16"/>
      <c r="N303" s="16"/>
      <c r="O303" s="16"/>
      <c r="P303" s="16"/>
      <c r="Q303" s="69"/>
      <c r="R303" s="35"/>
      <c r="S303" s="35"/>
    </row>
    <row r="304" spans="1:20" x14ac:dyDescent="0.2">
      <c r="A304" s="6"/>
      <c r="B304" s="119"/>
      <c r="C304" s="137"/>
      <c r="D304" s="18" t="s">
        <v>44</v>
      </c>
      <c r="E304" s="14"/>
      <c r="F304" s="98"/>
      <c r="G304" s="148"/>
      <c r="H304" s="149"/>
      <c r="I304" s="149"/>
      <c r="J304" s="15"/>
      <c r="K304" s="15"/>
      <c r="L304" s="54"/>
      <c r="M304" s="16"/>
      <c r="N304" s="16"/>
      <c r="O304" s="16"/>
      <c r="P304" s="16"/>
      <c r="Q304" s="69"/>
      <c r="R304" s="35"/>
      <c r="S304" s="35"/>
    </row>
    <row r="305" spans="1:20" s="16" customFormat="1" x14ac:dyDescent="0.2">
      <c r="A305" s="56" t="s">
        <v>104</v>
      </c>
      <c r="B305" s="119" t="s">
        <v>384</v>
      </c>
      <c r="C305" s="137"/>
      <c r="D305" s="12" t="s">
        <v>45</v>
      </c>
      <c r="E305" s="14" t="s">
        <v>461</v>
      </c>
      <c r="F305" s="98">
        <v>11</v>
      </c>
      <c r="G305" s="148">
        <f t="shared" ref="G305" si="61">ROUNDUP(F305*(1+$O$3),1)</f>
        <v>11.299999999999999</v>
      </c>
      <c r="H305" s="149" t="s">
        <v>87</v>
      </c>
      <c r="I305" s="15">
        <f t="shared" ref="I305" si="62">IF(H305="No",G305,IF(H305="Yes",G305*1.1,"Error"))</f>
        <v>11.299999999999999</v>
      </c>
      <c r="J305" s="226">
        <f t="shared" ref="J305" si="63">ROUNDUP(I305,0)</f>
        <v>12</v>
      </c>
      <c r="K305" s="15" t="s">
        <v>497</v>
      </c>
      <c r="L305" s="111" t="s">
        <v>491</v>
      </c>
      <c r="Q305" s="69"/>
      <c r="R305" s="35"/>
      <c r="S305" s="35"/>
      <c r="T305" s="32"/>
    </row>
    <row r="306" spans="1:20" ht="25.5" x14ac:dyDescent="0.2">
      <c r="A306" s="4"/>
      <c r="B306" s="119"/>
      <c r="C306" s="137"/>
      <c r="D306" s="12"/>
      <c r="E306" s="151" t="s">
        <v>462</v>
      </c>
      <c r="F306" s="98"/>
      <c r="G306" s="148"/>
      <c r="H306" s="149"/>
      <c r="I306" s="149"/>
      <c r="J306" s="15"/>
      <c r="K306" s="15"/>
      <c r="L306" s="54"/>
      <c r="M306" s="16"/>
      <c r="N306" s="16"/>
      <c r="O306" s="16"/>
      <c r="P306" s="16"/>
      <c r="Q306" s="69"/>
      <c r="R306" s="35"/>
      <c r="S306" s="35"/>
    </row>
    <row r="307" spans="1:20" x14ac:dyDescent="0.2">
      <c r="A307" s="4"/>
      <c r="B307" s="119"/>
      <c r="C307" s="137"/>
      <c r="D307" s="12"/>
      <c r="E307" s="14"/>
      <c r="F307" s="98"/>
      <c r="G307" s="148"/>
      <c r="H307" s="149"/>
      <c r="I307" s="149"/>
      <c r="J307" s="15"/>
      <c r="K307" s="15"/>
      <c r="L307" s="54"/>
      <c r="M307" s="16"/>
      <c r="N307" s="16"/>
      <c r="O307" s="16"/>
      <c r="P307" s="16"/>
      <c r="Q307" s="69"/>
      <c r="R307" s="35"/>
      <c r="S307" s="35"/>
    </row>
    <row r="308" spans="1:20" x14ac:dyDescent="0.2">
      <c r="A308" s="6"/>
      <c r="B308" s="119"/>
      <c r="C308" s="137"/>
      <c r="D308" s="18" t="s">
        <v>46</v>
      </c>
      <c r="E308" s="14"/>
      <c r="F308" s="98"/>
      <c r="G308" s="148"/>
      <c r="H308" s="149"/>
      <c r="I308" s="149"/>
      <c r="J308" s="15"/>
      <c r="K308" s="15"/>
      <c r="L308" s="54"/>
      <c r="M308" s="16"/>
      <c r="N308" s="16"/>
      <c r="O308" s="16"/>
      <c r="P308" s="16"/>
      <c r="Q308" s="69"/>
      <c r="R308" s="35"/>
      <c r="S308" s="35"/>
    </row>
    <row r="309" spans="1:20" x14ac:dyDescent="0.2">
      <c r="A309" s="4" t="s">
        <v>96</v>
      </c>
      <c r="B309" s="119" t="s">
        <v>385</v>
      </c>
      <c r="C309" s="137"/>
      <c r="D309" s="12" t="s">
        <v>47</v>
      </c>
      <c r="E309" s="14" t="s">
        <v>48</v>
      </c>
      <c r="F309" s="98">
        <v>8</v>
      </c>
      <c r="G309" s="148">
        <f t="shared" ref="G309:G311" si="64">ROUNDUP(F309*(1+$O$3),1)</f>
        <v>8.1999999999999993</v>
      </c>
      <c r="H309" s="149" t="s">
        <v>88</v>
      </c>
      <c r="I309" s="15">
        <f t="shared" ref="I309:I311" si="65">IF(H309="No",G309,IF(H309="Yes",G309*1.1,"Error"))</f>
        <v>9.02</v>
      </c>
      <c r="J309" s="226">
        <f t="shared" ref="J309:J311" si="66">ROUNDUP(I309,0)</f>
        <v>10</v>
      </c>
      <c r="K309" s="15" t="s">
        <v>497</v>
      </c>
      <c r="L309" s="111" t="s">
        <v>491</v>
      </c>
      <c r="M309" s="16"/>
      <c r="N309" s="16"/>
      <c r="O309" s="16"/>
      <c r="P309" s="16"/>
      <c r="Q309" s="69"/>
      <c r="R309" s="35"/>
      <c r="S309" s="35"/>
      <c r="T309" s="32"/>
    </row>
    <row r="310" spans="1:20" x14ac:dyDescent="0.2">
      <c r="A310" s="4"/>
      <c r="B310" s="119"/>
      <c r="C310" s="137"/>
      <c r="D310" s="12"/>
      <c r="E310" s="14" t="s">
        <v>49</v>
      </c>
      <c r="F310" s="98">
        <v>6</v>
      </c>
      <c r="G310" s="148">
        <f t="shared" si="64"/>
        <v>6.1999999999999993</v>
      </c>
      <c r="H310" s="149" t="s">
        <v>88</v>
      </c>
      <c r="I310" s="15">
        <f t="shared" si="65"/>
        <v>6.8199999999999994</v>
      </c>
      <c r="J310" s="226">
        <f t="shared" si="66"/>
        <v>7</v>
      </c>
      <c r="K310" s="15" t="s">
        <v>497</v>
      </c>
      <c r="L310" s="111" t="s">
        <v>491</v>
      </c>
      <c r="M310" s="16"/>
      <c r="N310" s="16"/>
      <c r="O310" s="16"/>
      <c r="P310" s="16"/>
      <c r="Q310" s="69"/>
      <c r="R310" s="35"/>
      <c r="S310" s="35"/>
    </row>
    <row r="311" spans="1:20" x14ac:dyDescent="0.2">
      <c r="A311" s="57"/>
      <c r="B311" s="119" t="s">
        <v>386</v>
      </c>
      <c r="C311" s="137"/>
      <c r="D311" s="12" t="s">
        <v>97</v>
      </c>
      <c r="E311" s="14" t="s">
        <v>50</v>
      </c>
      <c r="F311" s="98">
        <v>5</v>
      </c>
      <c r="G311" s="148">
        <f t="shared" si="64"/>
        <v>5.0999999999999996</v>
      </c>
      <c r="H311" s="149" t="s">
        <v>88</v>
      </c>
      <c r="I311" s="15">
        <f t="shared" si="65"/>
        <v>5.61</v>
      </c>
      <c r="J311" s="226">
        <f t="shared" si="66"/>
        <v>6</v>
      </c>
      <c r="K311" s="15" t="s">
        <v>497</v>
      </c>
      <c r="L311" s="111" t="s">
        <v>491</v>
      </c>
      <c r="M311" s="16"/>
      <c r="N311" s="16"/>
      <c r="O311" s="16"/>
      <c r="P311" s="16"/>
      <c r="Q311" s="69"/>
      <c r="R311" s="35"/>
      <c r="S311" s="35"/>
      <c r="T311" s="32"/>
    </row>
    <row r="312" spans="1:20" x14ac:dyDescent="0.2">
      <c r="A312" s="4"/>
      <c r="B312" s="13"/>
      <c r="C312" s="135"/>
      <c r="D312" s="12"/>
      <c r="E312" s="14"/>
      <c r="F312" s="98"/>
      <c r="G312" s="148"/>
      <c r="H312" s="149"/>
      <c r="I312" s="149"/>
      <c r="J312" s="15"/>
      <c r="K312" s="15"/>
      <c r="L312" s="54"/>
      <c r="M312" s="16"/>
      <c r="N312" s="16"/>
      <c r="O312" s="16"/>
      <c r="P312" s="16"/>
      <c r="Q312" s="69"/>
      <c r="R312" s="35"/>
      <c r="S312" s="35"/>
    </row>
    <row r="313" spans="1:20" x14ac:dyDescent="0.2">
      <c r="A313" s="3"/>
      <c r="B313" s="13"/>
      <c r="C313" s="135"/>
      <c r="D313" s="12"/>
      <c r="E313" s="14"/>
      <c r="F313" s="98"/>
      <c r="G313" s="148"/>
      <c r="H313" s="149"/>
      <c r="I313" s="149"/>
      <c r="J313" s="15"/>
      <c r="K313" s="15"/>
      <c r="L313" s="54"/>
      <c r="M313" s="16"/>
      <c r="N313" s="16"/>
      <c r="O313" s="16"/>
      <c r="P313" s="16"/>
      <c r="Q313" s="69"/>
      <c r="R313" s="35"/>
      <c r="S313" s="35"/>
    </row>
    <row r="314" spans="1:20" x14ac:dyDescent="0.2">
      <c r="A314" s="42"/>
      <c r="B314" s="13"/>
      <c r="C314" s="135"/>
      <c r="D314" s="18" t="s">
        <v>157</v>
      </c>
      <c r="E314" s="14"/>
      <c r="F314" s="98"/>
      <c r="G314" s="148"/>
      <c r="H314" s="149"/>
      <c r="I314" s="149"/>
      <c r="J314" s="15"/>
      <c r="K314" s="15"/>
      <c r="L314" s="54"/>
      <c r="M314" s="16"/>
      <c r="N314" s="16"/>
      <c r="O314" s="16"/>
      <c r="P314" s="16"/>
      <c r="Q314" s="69"/>
      <c r="R314" s="35"/>
      <c r="S314" s="35"/>
    </row>
    <row r="315" spans="1:20" x14ac:dyDescent="0.2">
      <c r="A315" s="56" t="s">
        <v>118</v>
      </c>
      <c r="B315" s="13" t="s">
        <v>387</v>
      </c>
      <c r="C315" s="135"/>
      <c r="D315" s="18" t="s">
        <v>156</v>
      </c>
      <c r="E315" s="14"/>
      <c r="F315" s="98"/>
      <c r="G315" s="148"/>
      <c r="H315" s="149"/>
      <c r="I315" s="149"/>
      <c r="J315" s="15"/>
      <c r="K315" s="15"/>
      <c r="L315" s="54"/>
      <c r="M315" s="16"/>
      <c r="N315" s="16"/>
      <c r="O315" s="16"/>
      <c r="P315" s="16"/>
      <c r="Q315" s="69"/>
      <c r="R315" s="35"/>
      <c r="S315" s="35"/>
      <c r="T315" s="32"/>
    </row>
    <row r="316" spans="1:20" x14ac:dyDescent="0.2">
      <c r="A316" s="56"/>
      <c r="B316" s="13"/>
      <c r="C316" s="135"/>
      <c r="D316" s="12" t="s">
        <v>147</v>
      </c>
      <c r="E316" s="14"/>
      <c r="F316" s="98"/>
      <c r="G316" s="148"/>
      <c r="H316" s="149"/>
      <c r="I316" s="149"/>
      <c r="J316" s="15"/>
      <c r="K316" s="15"/>
      <c r="L316" s="54"/>
      <c r="M316" s="16"/>
      <c r="N316" s="16"/>
      <c r="O316" s="16"/>
      <c r="P316" s="16"/>
      <c r="Q316" s="69"/>
      <c r="R316" s="35"/>
      <c r="S316" s="35"/>
    </row>
    <row r="317" spans="1:20" x14ac:dyDescent="0.2">
      <c r="A317" s="56"/>
      <c r="B317" s="13"/>
      <c r="C317" s="135"/>
      <c r="D317" s="12"/>
      <c r="E317" s="14" t="s">
        <v>148</v>
      </c>
      <c r="F317" s="98">
        <v>147</v>
      </c>
      <c r="G317" s="148">
        <v>147</v>
      </c>
      <c r="H317" s="149" t="s">
        <v>87</v>
      </c>
      <c r="I317" s="149"/>
      <c r="J317" s="15">
        <f>IF(H317="No",F317,IF(H317="Yes",F317*1.1,"Error"))</f>
        <v>147</v>
      </c>
      <c r="K317" s="15" t="s">
        <v>536</v>
      </c>
      <c r="L317" s="111" t="s">
        <v>398</v>
      </c>
      <c r="M317" s="16"/>
      <c r="N317" s="16"/>
      <c r="O317" s="16"/>
      <c r="P317" s="16"/>
      <c r="Q317" s="69"/>
      <c r="R317" s="35"/>
      <c r="S317" s="35"/>
    </row>
    <row r="318" spans="1:20" x14ac:dyDescent="0.2">
      <c r="A318" s="56"/>
      <c r="B318" s="13"/>
      <c r="C318" s="135"/>
      <c r="D318" s="12"/>
      <c r="E318" s="14" t="s">
        <v>423</v>
      </c>
      <c r="F318" s="98"/>
      <c r="G318" s="148"/>
      <c r="H318" s="149"/>
      <c r="I318" s="149"/>
      <c r="J318" s="15"/>
      <c r="K318" s="15"/>
      <c r="L318" s="54" t="s">
        <v>398</v>
      </c>
      <c r="M318" s="16"/>
      <c r="N318" s="16"/>
      <c r="O318" s="16"/>
      <c r="P318" s="16"/>
      <c r="Q318" s="69"/>
      <c r="R318" s="35"/>
      <c r="S318" s="35"/>
    </row>
    <row r="319" spans="1:20" x14ac:dyDescent="0.2">
      <c r="A319" s="56"/>
      <c r="B319" s="13"/>
      <c r="C319" s="135"/>
      <c r="D319" s="12"/>
      <c r="E319" s="14" t="s">
        <v>149</v>
      </c>
      <c r="F319" s="100"/>
      <c r="G319" s="148"/>
      <c r="H319" s="149"/>
      <c r="I319" s="149"/>
      <c r="J319" s="15"/>
      <c r="K319" s="15"/>
      <c r="L319" s="54"/>
      <c r="M319" s="16"/>
      <c r="N319" s="16"/>
      <c r="O319" s="16"/>
      <c r="P319" s="16"/>
      <c r="Q319" s="69"/>
      <c r="R319" s="35"/>
      <c r="S319" s="35"/>
    </row>
    <row r="320" spans="1:20" x14ac:dyDescent="0.2">
      <c r="A320" s="56"/>
      <c r="B320" s="13"/>
      <c r="C320" s="135"/>
      <c r="D320" s="12"/>
      <c r="E320" s="14" t="s">
        <v>399</v>
      </c>
      <c r="F320" s="98"/>
      <c r="G320" s="148"/>
      <c r="H320" s="149"/>
      <c r="I320" s="149"/>
      <c r="J320" s="15"/>
      <c r="K320" s="15"/>
      <c r="L320" s="54" t="s">
        <v>398</v>
      </c>
      <c r="M320" s="16"/>
      <c r="N320" s="16"/>
      <c r="O320" s="16"/>
      <c r="P320" s="16"/>
      <c r="Q320" s="69"/>
      <c r="R320" s="35"/>
      <c r="S320" s="35"/>
    </row>
    <row r="321" spans="1:19" x14ac:dyDescent="0.2">
      <c r="A321" s="56"/>
      <c r="B321" s="13"/>
      <c r="C321" s="135"/>
      <c r="D321" s="12"/>
      <c r="E321" s="14" t="s">
        <v>150</v>
      </c>
      <c r="F321" s="98"/>
      <c r="G321" s="148"/>
      <c r="H321" s="149"/>
      <c r="I321" s="149"/>
      <c r="J321" s="15"/>
      <c r="K321" s="15"/>
      <c r="L321" s="54"/>
      <c r="M321" s="16"/>
      <c r="N321" s="16"/>
      <c r="O321" s="16"/>
      <c r="P321" s="16"/>
      <c r="Q321" s="69"/>
      <c r="R321" s="35"/>
      <c r="S321" s="35"/>
    </row>
    <row r="322" spans="1:19" x14ac:dyDescent="0.2">
      <c r="A322" s="56"/>
      <c r="B322" s="13"/>
      <c r="C322" s="135"/>
      <c r="D322" s="12"/>
      <c r="E322" s="14" t="s">
        <v>400</v>
      </c>
      <c r="F322" s="98"/>
      <c r="G322" s="148"/>
      <c r="H322" s="149"/>
      <c r="I322" s="149"/>
      <c r="J322" s="15"/>
      <c r="K322" s="15"/>
      <c r="L322" s="54" t="s">
        <v>398</v>
      </c>
      <c r="M322" s="16"/>
      <c r="N322" s="16"/>
      <c r="O322" s="16"/>
      <c r="P322" s="16"/>
      <c r="Q322" s="69"/>
      <c r="R322" s="35"/>
      <c r="S322" s="35"/>
    </row>
    <row r="323" spans="1:19" x14ac:dyDescent="0.2">
      <c r="A323" s="56"/>
      <c r="B323" s="13"/>
      <c r="C323" s="135"/>
      <c r="D323" s="12"/>
      <c r="E323" s="14" t="s">
        <v>151</v>
      </c>
      <c r="F323" s="98"/>
      <c r="G323" s="148"/>
      <c r="H323" s="149"/>
      <c r="I323" s="149"/>
      <c r="J323" s="15"/>
      <c r="K323" s="15"/>
      <c r="L323" s="54"/>
      <c r="M323" s="16"/>
      <c r="N323" s="16"/>
      <c r="O323" s="16"/>
      <c r="P323" s="16"/>
      <c r="Q323" s="69"/>
      <c r="R323" s="35"/>
      <c r="S323" s="35"/>
    </row>
    <row r="324" spans="1:19" x14ac:dyDescent="0.2">
      <c r="A324" s="56"/>
      <c r="B324" s="13"/>
      <c r="C324" s="135"/>
      <c r="D324" s="12"/>
      <c r="E324" s="14" t="s">
        <v>401</v>
      </c>
      <c r="F324" s="98"/>
      <c r="G324" s="148"/>
      <c r="H324" s="149"/>
      <c r="I324" s="149"/>
      <c r="J324" s="15"/>
      <c r="K324" s="15"/>
      <c r="L324" s="54" t="s">
        <v>398</v>
      </c>
      <c r="M324" s="16"/>
      <c r="N324" s="16"/>
      <c r="O324" s="16"/>
      <c r="P324" s="16"/>
      <c r="Q324" s="69"/>
      <c r="R324" s="35"/>
      <c r="S324" s="35"/>
    </row>
    <row r="325" spans="1:19" x14ac:dyDescent="0.2">
      <c r="A325" s="56"/>
      <c r="B325" s="13"/>
      <c r="C325" s="135"/>
      <c r="D325" s="12"/>
      <c r="E325" s="14" t="s">
        <v>152</v>
      </c>
      <c r="F325" s="98"/>
      <c r="G325" s="148"/>
      <c r="H325" s="149"/>
      <c r="I325" s="149"/>
      <c r="J325" s="15"/>
      <c r="K325" s="15"/>
      <c r="L325" s="54"/>
      <c r="M325" s="16"/>
      <c r="N325" s="16"/>
      <c r="O325" s="16"/>
      <c r="P325" s="16"/>
      <c r="Q325" s="69"/>
      <c r="R325" s="35"/>
      <c r="S325" s="35"/>
    </row>
    <row r="326" spans="1:19" x14ac:dyDescent="0.2">
      <c r="A326" s="56"/>
      <c r="B326" s="13"/>
      <c r="C326" s="135"/>
      <c r="D326" s="12"/>
      <c r="E326" s="14" t="s">
        <v>402</v>
      </c>
      <c r="F326" s="98">
        <v>34196</v>
      </c>
      <c r="G326" s="148">
        <v>34196</v>
      </c>
      <c r="H326" s="149" t="s">
        <v>87</v>
      </c>
      <c r="I326" s="149"/>
      <c r="J326" s="15">
        <v>34196</v>
      </c>
      <c r="K326" s="15" t="s">
        <v>536</v>
      </c>
      <c r="L326" s="54" t="s">
        <v>398</v>
      </c>
      <c r="M326" s="16"/>
      <c r="N326" s="16"/>
      <c r="O326" s="16"/>
      <c r="P326" s="16"/>
      <c r="Q326" s="69"/>
      <c r="R326" s="35"/>
      <c r="S326" s="35"/>
    </row>
    <row r="327" spans="1:19" x14ac:dyDescent="0.2">
      <c r="A327" s="56"/>
      <c r="B327" s="13"/>
      <c r="C327" s="135"/>
      <c r="D327" s="12"/>
      <c r="E327" s="14" t="s">
        <v>153</v>
      </c>
      <c r="F327" s="98"/>
      <c r="G327" s="148"/>
      <c r="H327" s="149"/>
      <c r="I327" s="149"/>
      <c r="J327" s="15"/>
      <c r="K327" s="15"/>
      <c r="L327" s="54"/>
      <c r="M327" s="16"/>
      <c r="N327" s="16"/>
      <c r="O327" s="16"/>
      <c r="P327" s="16"/>
      <c r="Q327" s="69"/>
      <c r="R327" s="35"/>
      <c r="S327" s="35"/>
    </row>
    <row r="328" spans="1:19" x14ac:dyDescent="0.2">
      <c r="A328" s="56"/>
      <c r="B328" s="13"/>
      <c r="C328" s="135"/>
      <c r="D328" s="12"/>
      <c r="E328" s="14" t="s">
        <v>154</v>
      </c>
      <c r="F328" s="98"/>
      <c r="G328" s="148"/>
      <c r="H328" s="149"/>
      <c r="I328" s="149"/>
      <c r="J328" s="15"/>
      <c r="K328" s="15"/>
      <c r="L328" s="54"/>
      <c r="M328" s="16"/>
      <c r="N328" s="16"/>
      <c r="O328" s="16"/>
      <c r="P328" s="16"/>
      <c r="Q328" s="69"/>
      <c r="R328" s="35"/>
      <c r="S328" s="35"/>
    </row>
    <row r="329" spans="1:19" x14ac:dyDescent="0.2">
      <c r="A329" s="56"/>
      <c r="B329" s="13"/>
      <c r="C329" s="135"/>
      <c r="D329" s="12"/>
      <c r="E329" s="14" t="s">
        <v>155</v>
      </c>
      <c r="F329" s="98"/>
      <c r="G329" s="148"/>
      <c r="H329" s="149"/>
      <c r="I329" s="149"/>
      <c r="J329" s="15"/>
      <c r="K329" s="15"/>
      <c r="L329" s="54"/>
      <c r="M329" s="16"/>
      <c r="N329" s="16"/>
      <c r="O329" s="16"/>
      <c r="P329" s="16"/>
      <c r="Q329" s="69"/>
      <c r="R329" s="35"/>
      <c r="S329" s="35"/>
    </row>
    <row r="330" spans="1:19" x14ac:dyDescent="0.2">
      <c r="A330" s="56"/>
      <c r="B330" s="13"/>
      <c r="C330" s="135"/>
      <c r="D330" s="12"/>
      <c r="E330" s="14"/>
      <c r="F330" s="98"/>
      <c r="G330" s="148"/>
      <c r="H330" s="149"/>
      <c r="I330" s="149"/>
      <c r="J330" s="15"/>
      <c r="K330" s="15"/>
      <c r="L330" s="54"/>
      <c r="M330" s="16"/>
      <c r="N330" s="16"/>
      <c r="O330" s="16"/>
      <c r="P330" s="16"/>
      <c r="Q330" s="69"/>
      <c r="R330" s="35"/>
      <c r="S330" s="35"/>
    </row>
    <row r="331" spans="1:19" x14ac:dyDescent="0.2">
      <c r="A331" s="56"/>
      <c r="B331" s="13"/>
      <c r="C331" s="135"/>
      <c r="D331" s="18" t="s">
        <v>184</v>
      </c>
      <c r="E331" s="14"/>
      <c r="F331" s="98"/>
      <c r="G331" s="148"/>
      <c r="H331" s="149"/>
      <c r="I331" s="149"/>
      <c r="J331" s="15"/>
      <c r="K331" s="15"/>
      <c r="L331" s="54"/>
      <c r="M331" s="16"/>
      <c r="N331" s="16"/>
      <c r="O331" s="16"/>
      <c r="P331" s="16"/>
      <c r="Q331" s="69"/>
      <c r="R331" s="35"/>
      <c r="S331" s="35"/>
    </row>
    <row r="332" spans="1:19" x14ac:dyDescent="0.2">
      <c r="A332" s="56"/>
      <c r="B332" s="13"/>
      <c r="C332" s="135"/>
      <c r="D332" s="18"/>
      <c r="E332" s="14" t="s">
        <v>182</v>
      </c>
      <c r="F332" s="98"/>
      <c r="G332" s="148"/>
      <c r="H332" s="149"/>
      <c r="I332" s="149"/>
      <c r="J332" s="15"/>
      <c r="K332" s="15"/>
      <c r="L332" s="54"/>
      <c r="M332" s="16"/>
      <c r="N332" s="16"/>
      <c r="O332" s="16"/>
      <c r="P332" s="16"/>
      <c r="Q332" s="69"/>
      <c r="R332" s="35"/>
      <c r="S332" s="35"/>
    </row>
    <row r="333" spans="1:19" x14ac:dyDescent="0.2">
      <c r="A333" s="56"/>
      <c r="B333" s="13"/>
      <c r="C333" s="135"/>
      <c r="D333" s="18"/>
      <c r="E333" s="14" t="s">
        <v>183</v>
      </c>
      <c r="F333" s="98"/>
      <c r="G333" s="148"/>
      <c r="H333" s="149"/>
      <c r="I333" s="149"/>
      <c r="J333" s="15"/>
      <c r="K333" s="15"/>
      <c r="L333" s="54"/>
      <c r="M333" s="16"/>
      <c r="N333" s="16"/>
      <c r="O333" s="16"/>
      <c r="P333" s="16"/>
      <c r="Q333" s="69"/>
      <c r="R333" s="35"/>
      <c r="S333" s="35"/>
    </row>
    <row r="334" spans="1:19" x14ac:dyDescent="0.2">
      <c r="A334" s="56"/>
      <c r="B334" s="13"/>
      <c r="C334" s="135"/>
      <c r="D334" s="18"/>
      <c r="E334" s="14"/>
      <c r="F334" s="98"/>
      <c r="G334" s="148"/>
      <c r="H334" s="149"/>
      <c r="I334" s="149"/>
      <c r="J334" s="15"/>
      <c r="K334" s="15"/>
      <c r="L334" s="54"/>
      <c r="M334" s="16"/>
      <c r="N334" s="16"/>
      <c r="O334" s="16"/>
      <c r="P334" s="16"/>
      <c r="Q334" s="69"/>
      <c r="R334" s="35"/>
      <c r="S334" s="35"/>
    </row>
    <row r="335" spans="1:19" x14ac:dyDescent="0.2">
      <c r="A335" s="56"/>
      <c r="B335" s="13"/>
      <c r="C335" s="135"/>
      <c r="D335" s="18" t="s">
        <v>185</v>
      </c>
      <c r="E335" s="14"/>
      <c r="F335" s="98"/>
      <c r="G335" s="148"/>
      <c r="H335" s="149"/>
      <c r="I335" s="149"/>
      <c r="J335" s="15"/>
      <c r="K335" s="15"/>
      <c r="L335" s="54"/>
      <c r="M335" s="16"/>
      <c r="N335" s="16"/>
      <c r="O335" s="16"/>
      <c r="P335" s="16"/>
      <c r="Q335" s="69"/>
      <c r="R335" s="35"/>
      <c r="S335" s="35"/>
    </row>
    <row r="336" spans="1:19" x14ac:dyDescent="0.2">
      <c r="A336" s="56"/>
      <c r="B336" s="13"/>
      <c r="C336" s="135"/>
      <c r="D336" s="18"/>
      <c r="E336" s="14" t="s">
        <v>186</v>
      </c>
      <c r="F336" s="98">
        <v>739</v>
      </c>
      <c r="G336" s="148">
        <v>739</v>
      </c>
      <c r="H336" s="149" t="s">
        <v>87</v>
      </c>
      <c r="I336" s="149"/>
      <c r="J336" s="15">
        <f>IF(H336="No",F336,IF(H336="Yes",F336*1.1,"Error"))</f>
        <v>739</v>
      </c>
      <c r="K336" s="15" t="s">
        <v>536</v>
      </c>
      <c r="L336" s="54" t="s">
        <v>398</v>
      </c>
      <c r="M336" s="16"/>
      <c r="N336" s="16"/>
      <c r="O336" s="16"/>
      <c r="P336" s="16"/>
      <c r="Q336" s="69"/>
      <c r="R336" s="35"/>
      <c r="S336" s="35"/>
    </row>
    <row r="337" spans="1:19" x14ac:dyDescent="0.2">
      <c r="A337" s="56"/>
      <c r="B337" s="13"/>
      <c r="C337" s="135"/>
      <c r="D337" s="18"/>
      <c r="E337" s="14"/>
      <c r="F337" s="98"/>
      <c r="G337" s="148"/>
      <c r="H337" s="149"/>
      <c r="I337" s="149"/>
      <c r="J337" s="15"/>
      <c r="K337" s="15"/>
      <c r="L337" s="54"/>
      <c r="M337" s="16"/>
      <c r="N337" s="16"/>
      <c r="O337" s="16"/>
      <c r="P337" s="16"/>
      <c r="Q337" s="69"/>
      <c r="R337" s="35"/>
      <c r="S337" s="35"/>
    </row>
    <row r="338" spans="1:19" x14ac:dyDescent="0.2">
      <c r="A338" s="56"/>
      <c r="B338" s="13"/>
      <c r="C338" s="135"/>
      <c r="D338" s="18" t="s">
        <v>187</v>
      </c>
      <c r="E338" s="14"/>
      <c r="F338" s="98"/>
      <c r="G338" s="148"/>
      <c r="H338" s="149"/>
      <c r="I338" s="149"/>
      <c r="J338" s="15"/>
      <c r="K338" s="15"/>
      <c r="L338" s="54"/>
      <c r="M338" s="16"/>
      <c r="N338" s="16"/>
      <c r="O338" s="16"/>
      <c r="P338" s="16"/>
      <c r="Q338" s="69"/>
      <c r="R338" s="35"/>
      <c r="S338" s="35"/>
    </row>
    <row r="339" spans="1:19" x14ac:dyDescent="0.2">
      <c r="A339" s="56"/>
      <c r="B339" s="13"/>
      <c r="C339" s="135"/>
      <c r="D339" s="18"/>
      <c r="E339" s="14" t="s">
        <v>182</v>
      </c>
      <c r="F339" s="98"/>
      <c r="G339" s="148"/>
      <c r="H339" s="149"/>
      <c r="I339" s="149"/>
      <c r="J339" s="15"/>
      <c r="K339" s="15"/>
      <c r="L339" s="54"/>
      <c r="M339" s="16"/>
      <c r="N339" s="16"/>
      <c r="O339" s="16"/>
      <c r="P339" s="16"/>
      <c r="Q339" s="69"/>
      <c r="R339" s="35"/>
      <c r="S339" s="35"/>
    </row>
    <row r="340" spans="1:19" x14ac:dyDescent="0.2">
      <c r="A340" s="56"/>
      <c r="B340" s="13"/>
      <c r="C340" s="135"/>
      <c r="D340" s="18"/>
      <c r="E340" s="14" t="s">
        <v>188</v>
      </c>
      <c r="F340" s="98"/>
      <c r="G340" s="148"/>
      <c r="H340" s="149"/>
      <c r="I340" s="149"/>
      <c r="J340" s="15"/>
      <c r="K340" s="15"/>
      <c r="L340" s="54"/>
      <c r="M340" s="16"/>
      <c r="N340" s="16"/>
      <c r="O340" s="16"/>
      <c r="P340" s="16"/>
      <c r="Q340" s="69"/>
      <c r="R340" s="35"/>
      <c r="S340" s="35"/>
    </row>
    <row r="341" spans="1:19" x14ac:dyDescent="0.2">
      <c r="A341" s="56"/>
      <c r="B341" s="13"/>
      <c r="C341" s="135"/>
      <c r="D341" s="12"/>
      <c r="E341" s="14"/>
      <c r="F341" s="98"/>
      <c r="G341" s="148"/>
      <c r="H341" s="149"/>
      <c r="I341" s="149"/>
      <c r="J341" s="15"/>
      <c r="K341" s="15"/>
      <c r="L341" s="54"/>
      <c r="M341" s="16"/>
      <c r="N341" s="16"/>
      <c r="O341" s="16"/>
      <c r="P341" s="16"/>
      <c r="Q341" s="69"/>
      <c r="R341" s="35"/>
      <c r="S341" s="35"/>
    </row>
    <row r="342" spans="1:19" x14ac:dyDescent="0.2">
      <c r="A342" s="56"/>
      <c r="B342" s="13"/>
      <c r="C342" s="135"/>
      <c r="D342" s="18" t="s">
        <v>189</v>
      </c>
      <c r="E342" s="14"/>
      <c r="F342" s="98"/>
      <c r="G342" s="148"/>
      <c r="H342" s="149"/>
      <c r="I342" s="149"/>
      <c r="J342" s="15"/>
      <c r="K342" s="15"/>
      <c r="L342" s="54"/>
      <c r="M342" s="16"/>
      <c r="N342" s="16"/>
      <c r="O342" s="16"/>
      <c r="P342" s="16"/>
      <c r="Q342" s="69"/>
      <c r="R342" s="35"/>
      <c r="S342" s="35"/>
    </row>
    <row r="343" spans="1:19" x14ac:dyDescent="0.2">
      <c r="A343" s="56"/>
      <c r="B343" s="13"/>
      <c r="C343" s="135"/>
      <c r="D343" s="12"/>
      <c r="E343" s="14" t="s">
        <v>259</v>
      </c>
      <c r="F343" s="98">
        <v>73</v>
      </c>
      <c r="G343" s="148">
        <v>73</v>
      </c>
      <c r="H343" s="149" t="s">
        <v>87</v>
      </c>
      <c r="I343" s="149"/>
      <c r="J343" s="15">
        <f>IF(H343="No",F343,IF(H343="Yes",F343*1.1,"Error"))</f>
        <v>73</v>
      </c>
      <c r="K343" s="15" t="s">
        <v>536</v>
      </c>
      <c r="L343" s="111" t="s">
        <v>398</v>
      </c>
      <c r="M343" s="16"/>
      <c r="N343" s="16"/>
      <c r="O343" s="16"/>
      <c r="P343" s="16"/>
      <c r="Q343" s="69"/>
      <c r="R343" s="35"/>
      <c r="S343" s="35"/>
    </row>
    <row r="344" spans="1:19" x14ac:dyDescent="0.2">
      <c r="A344" s="56"/>
      <c r="B344" s="13"/>
      <c r="C344" s="135"/>
      <c r="D344" s="12"/>
      <c r="E344" s="14" t="s">
        <v>260</v>
      </c>
      <c r="F344" s="98"/>
      <c r="G344" s="148"/>
      <c r="H344" s="149"/>
      <c r="I344" s="149"/>
      <c r="J344" s="15"/>
      <c r="K344" s="15"/>
      <c r="L344" s="54"/>
      <c r="M344" s="16"/>
      <c r="N344" s="16"/>
      <c r="O344" s="16"/>
      <c r="P344" s="16"/>
      <c r="Q344" s="69"/>
      <c r="R344" s="35"/>
      <c r="S344" s="35"/>
    </row>
    <row r="345" spans="1:19" x14ac:dyDescent="0.2">
      <c r="A345" s="56"/>
      <c r="B345" s="13"/>
      <c r="C345" s="135"/>
      <c r="D345" s="12"/>
      <c r="E345" s="14" t="s">
        <v>231</v>
      </c>
      <c r="F345" s="98"/>
      <c r="G345" s="148"/>
      <c r="H345" s="149"/>
      <c r="I345" s="149"/>
      <c r="J345" s="15"/>
      <c r="K345" s="15"/>
      <c r="L345" s="54"/>
      <c r="M345" s="16"/>
      <c r="N345" s="16"/>
      <c r="O345" s="16"/>
      <c r="P345" s="16"/>
      <c r="Q345" s="69"/>
      <c r="R345" s="35"/>
      <c r="S345" s="35"/>
    </row>
    <row r="346" spans="1:19" s="114" customFormat="1" x14ac:dyDescent="0.2">
      <c r="A346" s="113"/>
      <c r="B346" s="13"/>
      <c r="C346" s="135"/>
      <c r="D346" s="18" t="s">
        <v>464</v>
      </c>
      <c r="E346" s="14"/>
      <c r="F346" s="98">
        <v>295</v>
      </c>
      <c r="G346" s="148">
        <v>295</v>
      </c>
      <c r="H346" s="149" t="s">
        <v>87</v>
      </c>
      <c r="I346" s="149"/>
      <c r="J346" s="15">
        <v>295</v>
      </c>
      <c r="K346" s="15" t="s">
        <v>536</v>
      </c>
      <c r="L346" s="54" t="s">
        <v>398</v>
      </c>
      <c r="Q346" s="115"/>
      <c r="R346" s="116"/>
      <c r="S346" s="116"/>
    </row>
    <row r="347" spans="1:19" x14ac:dyDescent="0.2">
      <c r="A347" s="56"/>
      <c r="B347" s="13"/>
      <c r="C347" s="135"/>
      <c r="D347" s="112"/>
      <c r="E347" s="14"/>
      <c r="F347" s="98"/>
      <c r="G347" s="148"/>
      <c r="H347" s="149"/>
      <c r="I347" s="149"/>
      <c r="J347" s="15"/>
      <c r="K347" s="15"/>
      <c r="L347" s="54"/>
      <c r="M347" s="16"/>
      <c r="N347" s="16"/>
      <c r="O347" s="16"/>
      <c r="P347" s="16"/>
      <c r="Q347" s="69"/>
      <c r="R347" s="35"/>
      <c r="S347" s="35"/>
    </row>
    <row r="348" spans="1:19" x14ac:dyDescent="0.2">
      <c r="A348" s="56"/>
      <c r="B348" s="13"/>
      <c r="C348" s="135"/>
      <c r="D348" s="18" t="s">
        <v>190</v>
      </c>
      <c r="E348" s="14"/>
      <c r="F348" s="98"/>
      <c r="G348" s="148"/>
      <c r="H348" s="149"/>
      <c r="I348" s="149"/>
      <c r="J348" s="15"/>
      <c r="K348" s="15"/>
      <c r="L348" s="54"/>
      <c r="M348" s="16"/>
      <c r="N348" s="16"/>
      <c r="O348" s="16"/>
      <c r="P348" s="16"/>
      <c r="Q348" s="69"/>
      <c r="R348" s="35"/>
      <c r="S348" s="35"/>
    </row>
    <row r="349" spans="1:19" x14ac:dyDescent="0.2">
      <c r="A349" s="56"/>
      <c r="B349" s="13"/>
      <c r="C349" s="135"/>
      <c r="D349" s="18"/>
      <c r="E349" s="14" t="s">
        <v>191</v>
      </c>
      <c r="F349" s="98">
        <v>222</v>
      </c>
      <c r="G349" s="148">
        <v>222</v>
      </c>
      <c r="H349" s="149" t="s">
        <v>87</v>
      </c>
      <c r="I349" s="149"/>
      <c r="J349" s="15">
        <f>IF(H349="No",F349,IF(H349="Yes",F349*1.1,"Error"))</f>
        <v>222</v>
      </c>
      <c r="K349" s="15" t="s">
        <v>536</v>
      </c>
      <c r="L349" s="54" t="s">
        <v>398</v>
      </c>
      <c r="M349" s="16"/>
      <c r="N349" s="16"/>
      <c r="O349" s="16"/>
      <c r="P349" s="16"/>
      <c r="Q349" s="69"/>
      <c r="R349" s="35"/>
      <c r="S349" s="35"/>
    </row>
    <row r="350" spans="1:19" s="16" customFormat="1" x14ac:dyDescent="0.2">
      <c r="A350" s="56"/>
      <c r="B350" s="13"/>
      <c r="C350" s="135"/>
      <c r="D350" s="18"/>
      <c r="E350" s="14"/>
      <c r="F350" s="98"/>
      <c r="G350" s="148"/>
      <c r="H350" s="149"/>
      <c r="I350" s="149"/>
      <c r="J350" s="15"/>
      <c r="K350" s="15"/>
      <c r="L350" s="54"/>
      <c r="Q350" s="69"/>
      <c r="R350" s="35"/>
      <c r="S350" s="35"/>
    </row>
    <row r="351" spans="1:19" x14ac:dyDescent="0.2">
      <c r="A351" s="56"/>
      <c r="B351" s="13"/>
      <c r="C351" s="135"/>
      <c r="D351" s="18" t="s">
        <v>192</v>
      </c>
      <c r="E351" s="14"/>
      <c r="F351" s="98"/>
      <c r="G351" s="148"/>
      <c r="H351" s="149"/>
      <c r="I351" s="149"/>
      <c r="J351" s="15"/>
      <c r="K351" s="15"/>
      <c r="L351" s="54"/>
      <c r="M351" s="16"/>
      <c r="N351" s="16"/>
      <c r="O351" s="16"/>
      <c r="P351" s="16"/>
      <c r="Q351" s="69"/>
      <c r="R351" s="35"/>
      <c r="S351" s="35"/>
    </row>
    <row r="352" spans="1:19" x14ac:dyDescent="0.2">
      <c r="A352" s="56"/>
      <c r="B352" s="13"/>
      <c r="C352" s="135"/>
      <c r="D352" s="18"/>
      <c r="E352" s="14" t="s">
        <v>193</v>
      </c>
      <c r="F352" s="98"/>
      <c r="G352" s="148"/>
      <c r="H352" s="149"/>
      <c r="I352" s="149"/>
      <c r="J352" s="15"/>
      <c r="K352" s="15"/>
      <c r="L352" s="54"/>
      <c r="M352" s="16"/>
      <c r="N352" s="16"/>
      <c r="O352" s="16"/>
      <c r="P352" s="16"/>
      <c r="Q352" s="69"/>
      <c r="R352" s="35"/>
      <c r="S352" s="35"/>
    </row>
    <row r="353" spans="1:19" x14ac:dyDescent="0.2">
      <c r="A353" s="56"/>
      <c r="B353" s="13"/>
      <c r="C353" s="135"/>
      <c r="D353" s="18"/>
      <c r="E353" s="14" t="s">
        <v>194</v>
      </c>
      <c r="F353" s="98"/>
      <c r="G353" s="148"/>
      <c r="H353" s="149"/>
      <c r="I353" s="149"/>
      <c r="J353" s="15"/>
      <c r="K353" s="15"/>
      <c r="L353" s="54"/>
      <c r="M353" s="16"/>
      <c r="N353" s="16"/>
      <c r="O353" s="16"/>
      <c r="P353" s="16"/>
      <c r="Q353" s="69"/>
      <c r="R353" s="35"/>
      <c r="S353" s="35"/>
    </row>
    <row r="354" spans="1:19" x14ac:dyDescent="0.2">
      <c r="A354" s="56"/>
      <c r="B354" s="13"/>
      <c r="C354" s="135"/>
      <c r="D354" s="18"/>
      <c r="E354" s="14"/>
      <c r="F354" s="98"/>
      <c r="G354" s="148"/>
      <c r="H354" s="149"/>
      <c r="I354" s="149"/>
      <c r="J354" s="15"/>
      <c r="K354" s="15"/>
      <c r="L354" s="54"/>
      <c r="M354" s="16"/>
      <c r="N354" s="16"/>
      <c r="O354" s="16"/>
      <c r="P354" s="16"/>
      <c r="Q354" s="69"/>
      <c r="R354" s="35"/>
      <c r="S354" s="35"/>
    </row>
    <row r="355" spans="1:19" x14ac:dyDescent="0.2">
      <c r="A355" s="56"/>
      <c r="B355" s="13"/>
      <c r="C355" s="135"/>
      <c r="D355" s="18" t="s">
        <v>195</v>
      </c>
      <c r="E355" s="14"/>
      <c r="F355" s="98"/>
      <c r="G355" s="148"/>
      <c r="H355" s="149"/>
      <c r="I355" s="149"/>
      <c r="J355" s="15"/>
      <c r="K355" s="15"/>
      <c r="L355" s="54"/>
      <c r="M355" s="16"/>
      <c r="N355" s="16"/>
      <c r="O355" s="16"/>
      <c r="P355" s="16"/>
      <c r="Q355" s="69"/>
      <c r="R355" s="35"/>
      <c r="S355" s="35"/>
    </row>
    <row r="356" spans="1:19" x14ac:dyDescent="0.2">
      <c r="A356" s="56"/>
      <c r="B356" s="13"/>
      <c r="C356" s="135"/>
      <c r="D356" s="18"/>
      <c r="E356" s="14" t="s">
        <v>196</v>
      </c>
      <c r="F356" s="98">
        <v>73</v>
      </c>
      <c r="G356" s="148">
        <v>73</v>
      </c>
      <c r="H356" s="149" t="s">
        <v>87</v>
      </c>
      <c r="I356" s="149"/>
      <c r="J356" s="15">
        <f>IF(H356="No",F356,IF(H356="Yes",F356*1.1,"Error"))</f>
        <v>73</v>
      </c>
      <c r="K356" s="15" t="s">
        <v>536</v>
      </c>
      <c r="L356" s="54" t="s">
        <v>398</v>
      </c>
      <c r="M356" s="16"/>
      <c r="N356" s="16"/>
      <c r="O356" s="16"/>
      <c r="P356" s="16"/>
      <c r="Q356" s="69"/>
      <c r="R356" s="35"/>
      <c r="S356" s="35"/>
    </row>
    <row r="357" spans="1:19" x14ac:dyDescent="0.2">
      <c r="A357" s="56"/>
      <c r="B357" s="13"/>
      <c r="C357" s="135"/>
      <c r="D357" s="18"/>
      <c r="E357" s="14"/>
      <c r="F357" s="98"/>
      <c r="G357" s="148"/>
      <c r="H357" s="149"/>
      <c r="I357" s="149"/>
      <c r="J357" s="15"/>
      <c r="K357" s="15"/>
      <c r="L357" s="54"/>
      <c r="M357" s="16"/>
      <c r="N357" s="16"/>
      <c r="O357" s="16"/>
      <c r="P357" s="16"/>
      <c r="Q357" s="69"/>
      <c r="R357" s="35"/>
      <c r="S357" s="35"/>
    </row>
    <row r="358" spans="1:19" x14ac:dyDescent="0.2">
      <c r="A358" s="56"/>
      <c r="B358" s="13"/>
      <c r="C358" s="135"/>
      <c r="D358" s="18" t="s">
        <v>197</v>
      </c>
      <c r="E358" s="14"/>
      <c r="F358" s="98"/>
      <c r="G358" s="148"/>
      <c r="H358" s="149"/>
      <c r="I358" s="149"/>
      <c r="J358" s="15"/>
      <c r="K358" s="15"/>
      <c r="L358" s="54"/>
      <c r="M358" s="16"/>
      <c r="N358" s="16"/>
      <c r="O358" s="16"/>
      <c r="P358" s="16"/>
      <c r="Q358" s="69"/>
      <c r="R358" s="35"/>
      <c r="S358" s="35"/>
    </row>
    <row r="359" spans="1:19" x14ac:dyDescent="0.2">
      <c r="A359" s="56"/>
      <c r="B359" s="13"/>
      <c r="C359" s="135"/>
      <c r="D359" s="18"/>
      <c r="E359" s="14" t="s">
        <v>198</v>
      </c>
      <c r="F359" s="98"/>
      <c r="G359" s="148"/>
      <c r="H359" s="149"/>
      <c r="I359" s="149"/>
      <c r="J359" s="15"/>
      <c r="K359" s="15"/>
      <c r="L359" s="54"/>
      <c r="M359" s="16"/>
      <c r="N359" s="16"/>
      <c r="O359" s="16"/>
      <c r="P359" s="16"/>
      <c r="Q359" s="69"/>
      <c r="R359" s="35"/>
      <c r="S359" s="35"/>
    </row>
    <row r="360" spans="1:19" x14ac:dyDescent="0.2">
      <c r="A360" s="56"/>
      <c r="B360" s="13"/>
      <c r="C360" s="135"/>
      <c r="D360" s="18"/>
      <c r="E360" s="14" t="s">
        <v>199</v>
      </c>
      <c r="F360" s="98"/>
      <c r="G360" s="148"/>
      <c r="H360" s="149"/>
      <c r="I360" s="149"/>
      <c r="J360" s="15"/>
      <c r="K360" s="15"/>
      <c r="L360" s="54"/>
      <c r="M360" s="16"/>
      <c r="N360" s="16"/>
      <c r="O360" s="16"/>
      <c r="P360" s="16"/>
      <c r="Q360" s="69"/>
      <c r="R360" s="35"/>
      <c r="S360" s="35"/>
    </row>
    <row r="361" spans="1:19" x14ac:dyDescent="0.2">
      <c r="A361" s="56"/>
      <c r="B361" s="13"/>
      <c r="C361" s="135"/>
      <c r="D361" s="18"/>
      <c r="E361" s="14"/>
      <c r="F361" s="98"/>
      <c r="G361" s="148"/>
      <c r="H361" s="149"/>
      <c r="I361" s="149"/>
      <c r="J361" s="15"/>
      <c r="K361" s="15"/>
      <c r="L361" s="54"/>
      <c r="M361" s="16"/>
      <c r="N361" s="16"/>
      <c r="O361" s="16"/>
      <c r="P361" s="16"/>
      <c r="Q361" s="69"/>
      <c r="R361" s="35"/>
      <c r="S361" s="35"/>
    </row>
    <row r="362" spans="1:19" x14ac:dyDescent="0.2">
      <c r="A362" s="56"/>
      <c r="B362" s="13"/>
      <c r="C362" s="135"/>
      <c r="D362" s="18" t="s">
        <v>200</v>
      </c>
      <c r="E362" s="14"/>
      <c r="F362" s="98"/>
      <c r="G362" s="148"/>
      <c r="H362" s="149"/>
      <c r="I362" s="149"/>
      <c r="J362" s="15"/>
      <c r="K362" s="15"/>
      <c r="L362" s="54"/>
      <c r="M362" s="16"/>
      <c r="N362" s="16"/>
      <c r="O362" s="16"/>
      <c r="P362" s="16"/>
      <c r="Q362" s="69"/>
      <c r="R362" s="35"/>
      <c r="S362" s="35"/>
    </row>
    <row r="363" spans="1:19" x14ac:dyDescent="0.2">
      <c r="A363" s="56"/>
      <c r="B363" s="13"/>
      <c r="C363" s="135"/>
      <c r="D363" s="18"/>
      <c r="E363" s="14" t="s">
        <v>201</v>
      </c>
      <c r="F363" s="98">
        <v>295</v>
      </c>
      <c r="G363" s="148">
        <v>295</v>
      </c>
      <c r="H363" s="149" t="s">
        <v>87</v>
      </c>
      <c r="I363" s="149"/>
      <c r="J363" s="15">
        <f>IF(H363="No",F363,IF(H363="Yes",F363*1.1,"Error"))</f>
        <v>295</v>
      </c>
      <c r="K363" s="15" t="s">
        <v>536</v>
      </c>
      <c r="L363" s="54" t="s">
        <v>398</v>
      </c>
      <c r="M363" s="16"/>
      <c r="N363" s="16"/>
      <c r="O363" s="16"/>
      <c r="P363" s="16"/>
      <c r="Q363" s="69"/>
      <c r="R363" s="35"/>
      <c r="S363" s="35"/>
    </row>
    <row r="364" spans="1:19" x14ac:dyDescent="0.2">
      <c r="A364" s="56"/>
      <c r="B364" s="13"/>
      <c r="C364" s="135"/>
      <c r="D364" s="18"/>
      <c r="E364" s="14" t="s">
        <v>202</v>
      </c>
      <c r="F364" s="98"/>
      <c r="G364" s="148"/>
      <c r="H364" s="149"/>
      <c r="I364" s="149"/>
      <c r="J364" s="15"/>
      <c r="K364" s="15"/>
      <c r="L364" s="54"/>
      <c r="M364" s="16"/>
      <c r="N364" s="16"/>
      <c r="O364" s="16"/>
      <c r="P364" s="16"/>
      <c r="Q364" s="69"/>
      <c r="R364" s="35"/>
      <c r="S364" s="35"/>
    </row>
    <row r="365" spans="1:19" x14ac:dyDescent="0.2">
      <c r="A365" s="56"/>
      <c r="B365" s="13"/>
      <c r="C365" s="135"/>
      <c r="D365" s="18"/>
      <c r="E365" s="14"/>
      <c r="F365" s="98"/>
      <c r="G365" s="148"/>
      <c r="H365" s="149"/>
      <c r="I365" s="149"/>
      <c r="J365" s="15"/>
      <c r="K365" s="15"/>
      <c r="L365" s="54"/>
      <c r="M365" s="16"/>
      <c r="N365" s="16"/>
      <c r="O365" s="16"/>
      <c r="P365" s="16"/>
      <c r="Q365" s="69"/>
      <c r="R365" s="35"/>
      <c r="S365" s="35"/>
    </row>
    <row r="366" spans="1:19" x14ac:dyDescent="0.2">
      <c r="A366" s="56"/>
      <c r="B366" s="13"/>
      <c r="C366" s="135"/>
      <c r="D366" s="18" t="s">
        <v>203</v>
      </c>
      <c r="E366" s="14"/>
      <c r="F366" s="98"/>
      <c r="G366" s="148"/>
      <c r="H366" s="149"/>
      <c r="I366" s="149"/>
      <c r="J366" s="15"/>
      <c r="K366" s="15"/>
      <c r="L366" s="54"/>
      <c r="M366" s="16"/>
      <c r="N366" s="16"/>
      <c r="O366" s="16"/>
      <c r="P366" s="16"/>
      <c r="Q366" s="69"/>
      <c r="R366" s="35"/>
      <c r="S366" s="35"/>
    </row>
    <row r="367" spans="1:19" x14ac:dyDescent="0.2">
      <c r="A367" s="56"/>
      <c r="B367" s="13"/>
      <c r="C367" s="135"/>
      <c r="D367" s="18"/>
      <c r="E367" s="14" t="s">
        <v>201</v>
      </c>
      <c r="F367" s="98"/>
      <c r="G367" s="148"/>
      <c r="H367" s="149"/>
      <c r="I367" s="149"/>
      <c r="J367" s="15"/>
      <c r="K367" s="15"/>
      <c r="L367" s="54"/>
      <c r="M367" s="16"/>
      <c r="N367" s="16"/>
      <c r="O367" s="16"/>
      <c r="P367" s="16"/>
      <c r="Q367" s="69"/>
      <c r="R367" s="35"/>
      <c r="S367" s="35"/>
    </row>
    <row r="368" spans="1:19" x14ac:dyDescent="0.2">
      <c r="A368" s="56"/>
      <c r="B368" s="13"/>
      <c r="C368" s="135"/>
      <c r="D368" s="18"/>
      <c r="E368" s="14" t="s">
        <v>204</v>
      </c>
      <c r="F368" s="98"/>
      <c r="G368" s="148"/>
      <c r="H368" s="149"/>
      <c r="I368" s="149"/>
      <c r="J368" s="15"/>
      <c r="K368" s="15"/>
      <c r="L368" s="54"/>
      <c r="M368" s="16"/>
      <c r="N368" s="16"/>
      <c r="O368" s="16"/>
      <c r="P368" s="16"/>
      <c r="Q368" s="69"/>
      <c r="R368" s="35"/>
      <c r="S368" s="35"/>
    </row>
    <row r="369" spans="1:19" x14ac:dyDescent="0.2">
      <c r="A369" s="56"/>
      <c r="B369" s="13"/>
      <c r="C369" s="135"/>
      <c r="D369" s="18"/>
      <c r="E369" s="14" t="s">
        <v>205</v>
      </c>
      <c r="F369" s="98"/>
      <c r="G369" s="148"/>
      <c r="H369" s="149"/>
      <c r="I369" s="149"/>
      <c r="J369" s="15"/>
      <c r="K369" s="15"/>
      <c r="L369" s="54"/>
      <c r="M369" s="16"/>
      <c r="N369" s="16"/>
      <c r="O369" s="16"/>
      <c r="P369" s="16"/>
      <c r="Q369" s="69"/>
      <c r="R369" s="35"/>
      <c r="S369" s="35"/>
    </row>
    <row r="370" spans="1:19" x14ac:dyDescent="0.2">
      <c r="A370" s="56"/>
      <c r="B370" s="13"/>
      <c r="C370" s="135"/>
      <c r="D370" s="18"/>
      <c r="E370" s="14"/>
      <c r="F370" s="98"/>
      <c r="G370" s="148"/>
      <c r="H370" s="149"/>
      <c r="I370" s="149"/>
      <c r="J370" s="15"/>
      <c r="K370" s="15"/>
      <c r="L370" s="54"/>
      <c r="M370" s="16"/>
      <c r="N370" s="16"/>
      <c r="O370" s="16"/>
      <c r="P370" s="16"/>
      <c r="Q370" s="69"/>
      <c r="R370" s="35"/>
      <c r="S370" s="35"/>
    </row>
    <row r="371" spans="1:19" x14ac:dyDescent="0.2">
      <c r="A371" s="56"/>
      <c r="B371" s="13"/>
      <c r="C371" s="135"/>
      <c r="D371" s="18" t="s">
        <v>206</v>
      </c>
      <c r="E371" s="14"/>
      <c r="F371" s="98">
        <v>73</v>
      </c>
      <c r="G371" s="148">
        <v>73</v>
      </c>
      <c r="H371" s="149" t="s">
        <v>87</v>
      </c>
      <c r="I371" s="149"/>
      <c r="J371" s="15">
        <f>IF(H371="No",F371,IF(H371="Yes",F371*1.1,"Error"))</f>
        <v>73</v>
      </c>
      <c r="K371" s="15" t="s">
        <v>536</v>
      </c>
      <c r="L371" s="54" t="s">
        <v>398</v>
      </c>
      <c r="M371" s="16"/>
      <c r="N371" s="16"/>
      <c r="O371" s="16"/>
      <c r="P371" s="16"/>
      <c r="Q371" s="69"/>
      <c r="R371" s="35"/>
      <c r="S371" s="35"/>
    </row>
    <row r="372" spans="1:19" x14ac:dyDescent="0.2">
      <c r="A372" s="56"/>
      <c r="B372" s="13"/>
      <c r="C372" s="135"/>
      <c r="D372" s="18" t="s">
        <v>424</v>
      </c>
      <c r="E372" s="14"/>
      <c r="F372" s="98">
        <v>73</v>
      </c>
      <c r="G372" s="148">
        <v>73</v>
      </c>
      <c r="H372" s="149" t="s">
        <v>87</v>
      </c>
      <c r="I372" s="149"/>
      <c r="J372" s="15">
        <f>IF(H372="No",F372,IF(H372="Yes",F372*1.1,"Error"))</f>
        <v>73</v>
      </c>
      <c r="K372" s="15" t="s">
        <v>536</v>
      </c>
      <c r="L372" s="54" t="s">
        <v>398</v>
      </c>
      <c r="M372" s="16"/>
      <c r="N372" s="16"/>
      <c r="O372" s="16"/>
      <c r="P372" s="16"/>
      <c r="Q372" s="69"/>
      <c r="R372" s="35"/>
      <c r="S372" s="35"/>
    </row>
    <row r="373" spans="1:19" x14ac:dyDescent="0.2">
      <c r="A373" s="56"/>
      <c r="B373" s="13"/>
      <c r="C373" s="135"/>
      <c r="D373" s="18" t="s">
        <v>207</v>
      </c>
      <c r="E373" s="14"/>
      <c r="F373" s="98">
        <v>73</v>
      </c>
      <c r="G373" s="148">
        <v>73</v>
      </c>
      <c r="H373" s="149" t="s">
        <v>88</v>
      </c>
      <c r="I373" s="149"/>
      <c r="J373" s="15">
        <f>IF(H373="No",F373,IF(H373="Yes",F373*1.1,"Error"))-0.3</f>
        <v>80.000000000000014</v>
      </c>
      <c r="K373" s="15" t="s">
        <v>536</v>
      </c>
      <c r="L373" s="54" t="s">
        <v>398</v>
      </c>
      <c r="M373" s="16"/>
      <c r="N373" s="16"/>
      <c r="O373" s="16"/>
      <c r="P373" s="16"/>
      <c r="Q373" s="69"/>
      <c r="R373" s="35"/>
      <c r="S373" s="35"/>
    </row>
    <row r="374" spans="1:19" x14ac:dyDescent="0.2">
      <c r="A374" s="56"/>
      <c r="B374" s="13"/>
      <c r="C374" s="135"/>
      <c r="D374" s="18" t="s">
        <v>605</v>
      </c>
      <c r="E374" s="14"/>
      <c r="F374" s="98"/>
      <c r="G374" s="148">
        <v>110</v>
      </c>
      <c r="H374" s="150" t="s">
        <v>87</v>
      </c>
      <c r="I374" s="149"/>
      <c r="J374" s="15">
        <v>110</v>
      </c>
      <c r="K374" s="15" t="s">
        <v>536</v>
      </c>
      <c r="L374" s="54"/>
      <c r="M374" s="16"/>
      <c r="N374" s="16"/>
      <c r="O374" s="16"/>
      <c r="P374" s="16"/>
      <c r="Q374" s="69"/>
      <c r="R374" s="35"/>
      <c r="S374" s="35"/>
    </row>
    <row r="375" spans="1:19" x14ac:dyDescent="0.2">
      <c r="A375" s="56"/>
      <c r="B375" s="13"/>
      <c r="C375" s="135"/>
      <c r="D375" s="18"/>
      <c r="E375" s="14"/>
      <c r="F375" s="98"/>
      <c r="G375" s="148"/>
      <c r="H375" s="149"/>
      <c r="I375" s="149"/>
      <c r="J375" s="15"/>
      <c r="K375" s="15"/>
      <c r="L375" s="54"/>
      <c r="M375" s="16"/>
      <c r="N375" s="16"/>
      <c r="O375" s="16"/>
      <c r="P375" s="16"/>
      <c r="Q375" s="69"/>
      <c r="R375" s="35"/>
      <c r="S375" s="35"/>
    </row>
    <row r="376" spans="1:19" x14ac:dyDescent="0.2">
      <c r="A376" s="56"/>
      <c r="B376" s="13"/>
      <c r="C376" s="135"/>
      <c r="D376" s="18" t="s">
        <v>577</v>
      </c>
      <c r="E376" s="14"/>
      <c r="F376" s="98"/>
      <c r="G376" s="148"/>
      <c r="H376" s="149"/>
      <c r="I376" s="149"/>
      <c r="J376" s="15"/>
      <c r="K376" s="15"/>
      <c r="L376" s="54"/>
      <c r="M376" s="16"/>
      <c r="N376" s="16"/>
      <c r="O376" s="16"/>
      <c r="P376" s="16"/>
      <c r="Q376" s="69"/>
      <c r="R376" s="35"/>
      <c r="S376" s="35"/>
    </row>
    <row r="377" spans="1:19" x14ac:dyDescent="0.2">
      <c r="A377" s="56"/>
      <c r="B377" s="13"/>
      <c r="C377" s="135"/>
      <c r="D377" s="18"/>
      <c r="E377" s="118" t="s">
        <v>578</v>
      </c>
      <c r="F377" s="98"/>
      <c r="G377" s="148"/>
      <c r="H377" s="149"/>
      <c r="I377" s="149"/>
      <c r="J377" s="15"/>
      <c r="K377" s="15"/>
      <c r="L377" s="54"/>
      <c r="M377" s="16"/>
      <c r="N377" s="16"/>
      <c r="O377" s="16"/>
      <c r="P377" s="16"/>
      <c r="Q377" s="69"/>
      <c r="R377" s="35"/>
      <c r="S377" s="35"/>
    </row>
    <row r="378" spans="1:19" x14ac:dyDescent="0.2">
      <c r="A378" s="56"/>
      <c r="B378" s="13"/>
      <c r="C378" s="135"/>
      <c r="D378" s="18"/>
      <c r="E378" s="240" t="s">
        <v>579</v>
      </c>
      <c r="F378" s="98"/>
      <c r="G378" s="148"/>
      <c r="H378" s="149"/>
      <c r="I378" s="149"/>
      <c r="J378" s="15"/>
      <c r="K378" s="15"/>
      <c r="L378" s="54"/>
      <c r="M378" s="16"/>
      <c r="N378" s="16"/>
      <c r="O378" s="16"/>
      <c r="P378" s="16"/>
      <c r="Q378" s="69"/>
      <c r="R378" s="35"/>
      <c r="S378" s="35"/>
    </row>
    <row r="379" spans="1:19" x14ac:dyDescent="0.2">
      <c r="A379" s="56"/>
      <c r="B379" s="13"/>
      <c r="C379" s="135"/>
      <c r="D379" s="18"/>
      <c r="E379" s="240" t="s">
        <v>580</v>
      </c>
      <c r="F379" s="98"/>
      <c r="G379" s="148"/>
      <c r="H379" s="149"/>
      <c r="I379" s="149"/>
      <c r="J379" s="15"/>
      <c r="K379" s="15"/>
      <c r="L379" s="54"/>
      <c r="M379" s="16"/>
      <c r="N379" s="16"/>
      <c r="O379" s="16"/>
      <c r="P379" s="16"/>
      <c r="Q379" s="69"/>
      <c r="R379" s="35"/>
      <c r="S379" s="35"/>
    </row>
    <row r="380" spans="1:19" x14ac:dyDescent="0.2">
      <c r="A380" s="56"/>
      <c r="B380" s="13"/>
      <c r="C380" s="135"/>
      <c r="D380" s="18"/>
      <c r="E380" s="240" t="s">
        <v>581</v>
      </c>
      <c r="F380" s="98"/>
      <c r="G380" s="148"/>
      <c r="H380" s="149"/>
      <c r="I380" s="149"/>
      <c r="J380" s="15"/>
      <c r="K380" s="15"/>
      <c r="L380" s="54"/>
      <c r="M380" s="16"/>
      <c r="N380" s="16"/>
      <c r="O380" s="16"/>
      <c r="P380" s="16"/>
      <c r="Q380" s="69"/>
      <c r="R380" s="35"/>
      <c r="S380" s="35"/>
    </row>
    <row r="381" spans="1:19" x14ac:dyDescent="0.2">
      <c r="A381" s="56"/>
      <c r="B381" s="13"/>
      <c r="C381" s="135"/>
      <c r="D381" s="18"/>
      <c r="E381" s="118" t="s">
        <v>600</v>
      </c>
      <c r="F381" s="98">
        <v>98</v>
      </c>
      <c r="G381" s="148">
        <v>88</v>
      </c>
      <c r="H381" s="150" t="s">
        <v>88</v>
      </c>
      <c r="I381" s="149"/>
      <c r="J381" s="15">
        <f>+G381*1.1</f>
        <v>96.800000000000011</v>
      </c>
      <c r="K381" s="15" t="s">
        <v>536</v>
      </c>
      <c r="L381" s="54"/>
      <c r="M381" s="16"/>
      <c r="N381" s="16"/>
      <c r="O381" s="16"/>
      <c r="P381" s="16"/>
      <c r="Q381" s="69"/>
      <c r="R381" s="35"/>
      <c r="S381" s="35"/>
    </row>
    <row r="382" spans="1:19" x14ac:dyDescent="0.2">
      <c r="A382" s="56"/>
      <c r="B382" s="13"/>
      <c r="C382" s="135"/>
      <c r="D382" s="18"/>
      <c r="E382" s="118" t="s">
        <v>601</v>
      </c>
      <c r="F382" s="98">
        <v>75</v>
      </c>
      <c r="G382" s="148">
        <v>66</v>
      </c>
      <c r="H382" s="150" t="s">
        <v>88</v>
      </c>
      <c r="I382" s="149"/>
      <c r="J382" s="15">
        <f>+G382*1.1</f>
        <v>72.600000000000009</v>
      </c>
      <c r="K382" s="15" t="s">
        <v>536</v>
      </c>
      <c r="L382" s="54"/>
      <c r="M382" s="16"/>
      <c r="N382" s="16"/>
      <c r="O382" s="16"/>
      <c r="P382" s="16"/>
      <c r="Q382" s="69"/>
      <c r="R382" s="35"/>
      <c r="S382" s="35"/>
    </row>
    <row r="383" spans="1:19" x14ac:dyDescent="0.2">
      <c r="A383" s="56"/>
      <c r="B383" s="13"/>
      <c r="C383" s="135"/>
      <c r="D383" s="18"/>
      <c r="E383" s="118" t="s">
        <v>582</v>
      </c>
      <c r="F383" s="98"/>
      <c r="G383" s="148"/>
      <c r="H383" s="149"/>
      <c r="I383" s="149"/>
      <c r="J383" s="15"/>
      <c r="K383" s="15"/>
      <c r="L383" s="54"/>
      <c r="M383" s="16"/>
      <c r="N383" s="16"/>
      <c r="O383" s="16"/>
      <c r="P383" s="16"/>
      <c r="Q383" s="69"/>
      <c r="R383" s="35"/>
      <c r="S383" s="35"/>
    </row>
    <row r="384" spans="1:19" x14ac:dyDescent="0.2">
      <c r="A384" s="56"/>
      <c r="B384" s="13"/>
      <c r="C384" s="135"/>
      <c r="D384" s="18"/>
      <c r="E384" s="118" t="s">
        <v>602</v>
      </c>
      <c r="F384" s="98">
        <v>42</v>
      </c>
      <c r="G384" s="148">
        <v>36.86</v>
      </c>
      <c r="H384" s="150" t="s">
        <v>88</v>
      </c>
      <c r="I384" s="149"/>
      <c r="J384" s="15">
        <f>+G384*1.1</f>
        <v>40.545999999999999</v>
      </c>
      <c r="K384" s="15" t="s">
        <v>536</v>
      </c>
      <c r="L384" s="54"/>
      <c r="M384" s="16"/>
      <c r="N384" s="16"/>
      <c r="O384" s="16"/>
      <c r="P384" s="16"/>
      <c r="Q384" s="69"/>
      <c r="R384" s="35"/>
      <c r="S384" s="35"/>
    </row>
    <row r="385" spans="1:19" x14ac:dyDescent="0.2">
      <c r="A385" s="56"/>
      <c r="B385" s="13"/>
      <c r="C385" s="135"/>
      <c r="D385" s="18"/>
      <c r="E385" s="118" t="s">
        <v>603</v>
      </c>
      <c r="F385" s="98">
        <v>36</v>
      </c>
      <c r="G385" s="148">
        <v>30.2</v>
      </c>
      <c r="H385" s="150" t="s">
        <v>88</v>
      </c>
      <c r="I385" s="149"/>
      <c r="J385" s="15">
        <f>(G385*1.1)-0.02</f>
        <v>33.199999999999996</v>
      </c>
      <c r="K385" s="15" t="s">
        <v>536</v>
      </c>
      <c r="L385" s="54"/>
      <c r="M385" s="16"/>
      <c r="N385" s="16"/>
      <c r="O385" s="16"/>
      <c r="P385" s="16"/>
      <c r="Q385" s="69"/>
      <c r="R385" s="35"/>
      <c r="S385" s="35"/>
    </row>
    <row r="386" spans="1:19" x14ac:dyDescent="0.2">
      <c r="A386" s="56"/>
      <c r="B386" s="13"/>
      <c r="C386" s="135"/>
      <c r="D386" s="18"/>
      <c r="E386" s="240"/>
      <c r="F386" s="98"/>
      <c r="G386" s="148"/>
      <c r="H386" s="149"/>
      <c r="I386" s="149"/>
      <c r="J386" s="15"/>
      <c r="K386" s="15"/>
      <c r="L386" s="54"/>
      <c r="M386" s="16"/>
      <c r="N386" s="16"/>
      <c r="O386" s="16"/>
      <c r="P386" s="16"/>
      <c r="Q386" s="69"/>
      <c r="R386" s="35"/>
      <c r="S386" s="35"/>
    </row>
    <row r="387" spans="1:19" x14ac:dyDescent="0.2">
      <c r="A387" s="56"/>
      <c r="B387" s="13"/>
      <c r="C387" s="135"/>
      <c r="D387" s="18"/>
      <c r="E387" s="240" t="s">
        <v>583</v>
      </c>
      <c r="F387" s="98"/>
      <c r="G387" s="148"/>
      <c r="H387" s="149"/>
      <c r="I387" s="15"/>
      <c r="J387" s="226"/>
      <c r="K387" s="15"/>
      <c r="L387" s="54"/>
      <c r="M387" s="16"/>
      <c r="N387" s="16"/>
      <c r="O387" s="16"/>
      <c r="P387" s="16"/>
      <c r="Q387" s="69"/>
      <c r="R387" s="35"/>
      <c r="S387" s="35"/>
    </row>
    <row r="388" spans="1:19" x14ac:dyDescent="0.2">
      <c r="A388" s="56"/>
      <c r="B388" s="13"/>
      <c r="C388" s="135"/>
      <c r="D388" s="18"/>
      <c r="E388" s="118" t="s">
        <v>584</v>
      </c>
      <c r="F388" s="98"/>
      <c r="G388" s="148">
        <v>3500</v>
      </c>
      <c r="H388" s="149"/>
      <c r="I388" s="15"/>
      <c r="J388" s="226">
        <v>3500</v>
      </c>
      <c r="K388" s="15" t="s">
        <v>497</v>
      </c>
      <c r="L388" s="54"/>
      <c r="M388" s="16"/>
      <c r="N388" s="16"/>
      <c r="O388" s="16"/>
      <c r="P388" s="16"/>
      <c r="Q388" s="69"/>
      <c r="R388" s="35"/>
      <c r="S388" s="35"/>
    </row>
    <row r="389" spans="1:19" x14ac:dyDescent="0.2">
      <c r="A389" s="56"/>
      <c r="B389" s="13"/>
      <c r="C389" s="135"/>
      <c r="D389" s="18"/>
      <c r="E389" s="118" t="s">
        <v>585</v>
      </c>
      <c r="F389" s="98"/>
      <c r="G389" s="148">
        <v>1500</v>
      </c>
      <c r="H389" s="149"/>
      <c r="I389" s="15"/>
      <c r="J389" s="226">
        <v>1500</v>
      </c>
      <c r="K389" s="15" t="s">
        <v>497</v>
      </c>
      <c r="L389" s="54"/>
      <c r="M389" s="16"/>
      <c r="N389" s="16"/>
      <c r="O389" s="16"/>
      <c r="P389" s="16"/>
      <c r="Q389" s="69"/>
      <c r="R389" s="35"/>
      <c r="S389" s="35"/>
    </row>
    <row r="390" spans="1:19" x14ac:dyDescent="0.2">
      <c r="A390" s="56"/>
      <c r="B390" s="13"/>
      <c r="C390" s="135"/>
      <c r="D390" s="18"/>
      <c r="E390" s="118" t="s">
        <v>586</v>
      </c>
      <c r="F390" s="98"/>
      <c r="G390" s="148">
        <v>750</v>
      </c>
      <c r="H390" s="149"/>
      <c r="I390" s="15"/>
      <c r="J390" s="226">
        <v>750</v>
      </c>
      <c r="K390" s="15" t="s">
        <v>497</v>
      </c>
      <c r="L390" s="54"/>
      <c r="M390" s="16"/>
      <c r="N390" s="16"/>
      <c r="O390" s="16"/>
      <c r="P390" s="16"/>
      <c r="Q390" s="69"/>
      <c r="R390" s="35"/>
      <c r="S390" s="35"/>
    </row>
    <row r="391" spans="1:19" x14ac:dyDescent="0.2">
      <c r="A391" s="56"/>
      <c r="B391" s="13"/>
      <c r="C391" s="135"/>
      <c r="D391" s="18"/>
      <c r="E391" s="118" t="s">
        <v>587</v>
      </c>
      <c r="F391" s="98"/>
      <c r="G391" s="148">
        <v>500</v>
      </c>
      <c r="H391" s="149"/>
      <c r="I391" s="15"/>
      <c r="J391" s="226">
        <v>500</v>
      </c>
      <c r="K391" s="15" t="s">
        <v>497</v>
      </c>
      <c r="L391" s="54"/>
      <c r="M391" s="16"/>
      <c r="N391" s="16"/>
      <c r="O391" s="16"/>
      <c r="P391" s="16"/>
      <c r="Q391" s="69"/>
      <c r="R391" s="35"/>
      <c r="S391" s="35"/>
    </row>
    <row r="392" spans="1:19" x14ac:dyDescent="0.2">
      <c r="A392" s="56"/>
      <c r="B392" s="13"/>
      <c r="C392" s="135"/>
      <c r="D392" s="18"/>
      <c r="E392" s="118"/>
      <c r="F392" s="98"/>
      <c r="G392" s="148"/>
      <c r="H392" s="149"/>
      <c r="I392" s="15"/>
      <c r="J392" s="226"/>
      <c r="K392" s="15"/>
      <c r="L392" s="54"/>
      <c r="M392" s="16"/>
      <c r="N392" s="16"/>
      <c r="O392" s="16"/>
      <c r="P392" s="16"/>
      <c r="Q392" s="69"/>
      <c r="R392" s="35"/>
      <c r="S392" s="35"/>
    </row>
    <row r="393" spans="1:19" x14ac:dyDescent="0.2">
      <c r="A393" s="56"/>
      <c r="B393" s="13"/>
      <c r="C393" s="135"/>
      <c r="D393" s="18"/>
      <c r="E393" s="240" t="s">
        <v>588</v>
      </c>
      <c r="F393" s="98"/>
      <c r="G393" s="148"/>
      <c r="H393" s="149"/>
      <c r="I393" s="15"/>
      <c r="J393" s="226"/>
      <c r="K393" s="15"/>
      <c r="L393" s="54"/>
      <c r="M393" s="16"/>
      <c r="N393" s="16"/>
      <c r="O393" s="16"/>
      <c r="P393" s="16"/>
      <c r="Q393" s="69"/>
      <c r="R393" s="35"/>
      <c r="S393" s="35"/>
    </row>
    <row r="394" spans="1:19" x14ac:dyDescent="0.2">
      <c r="A394" s="56"/>
      <c r="B394" s="13"/>
      <c r="C394" s="135"/>
      <c r="D394" s="18"/>
      <c r="E394" s="118" t="s">
        <v>589</v>
      </c>
      <c r="F394" s="98"/>
      <c r="G394" s="148">
        <f>+J394/1.1</f>
        <v>136.36363636363635</v>
      </c>
      <c r="H394" s="150" t="s">
        <v>88</v>
      </c>
      <c r="I394" s="15"/>
      <c r="J394" s="226">
        <v>150</v>
      </c>
      <c r="K394" s="15" t="s">
        <v>497</v>
      </c>
      <c r="L394" s="54"/>
      <c r="M394" s="16"/>
      <c r="N394" s="16"/>
      <c r="O394" s="16"/>
      <c r="P394" s="16"/>
      <c r="Q394" s="69"/>
      <c r="R394" s="35"/>
      <c r="S394" s="35"/>
    </row>
    <row r="395" spans="1:19" x14ac:dyDescent="0.2">
      <c r="A395" s="56"/>
      <c r="B395" s="13"/>
      <c r="C395" s="135"/>
      <c r="D395" s="18"/>
      <c r="E395" s="118" t="s">
        <v>590</v>
      </c>
      <c r="F395" s="98"/>
      <c r="G395" s="148">
        <f>+J395/1.1</f>
        <v>68.181818181818173</v>
      </c>
      <c r="H395" s="150" t="s">
        <v>88</v>
      </c>
      <c r="I395" s="15"/>
      <c r="J395" s="226">
        <v>75</v>
      </c>
      <c r="K395" s="15" t="s">
        <v>497</v>
      </c>
      <c r="L395" s="54"/>
      <c r="M395" s="16"/>
      <c r="N395" s="16"/>
      <c r="O395" s="16"/>
      <c r="P395" s="16"/>
      <c r="Q395" s="69"/>
      <c r="R395" s="35"/>
      <c r="S395" s="35"/>
    </row>
    <row r="396" spans="1:19" x14ac:dyDescent="0.2">
      <c r="A396" s="56"/>
      <c r="B396" s="13"/>
      <c r="C396" s="135"/>
      <c r="D396" s="18"/>
      <c r="E396" s="118"/>
      <c r="F396" s="98"/>
      <c r="G396" s="148"/>
      <c r="H396" s="149"/>
      <c r="I396" s="15"/>
      <c r="J396" s="226"/>
      <c r="K396" s="15"/>
      <c r="L396" s="54"/>
      <c r="M396" s="16"/>
      <c r="N396" s="16"/>
      <c r="O396" s="16"/>
      <c r="P396" s="16"/>
      <c r="Q396" s="69"/>
      <c r="R396" s="35"/>
      <c r="S396" s="35"/>
    </row>
    <row r="397" spans="1:19" x14ac:dyDescent="0.2">
      <c r="A397" s="56"/>
      <c r="B397" s="13"/>
      <c r="C397" s="135"/>
      <c r="D397" s="18"/>
      <c r="E397" s="240" t="s">
        <v>591</v>
      </c>
      <c r="F397" s="98"/>
      <c r="G397" s="148"/>
      <c r="H397" s="149"/>
      <c r="I397" s="15"/>
      <c r="J397" s="226"/>
      <c r="K397" s="15"/>
      <c r="L397" s="54"/>
      <c r="M397" s="16"/>
      <c r="N397" s="16"/>
      <c r="O397" s="16"/>
      <c r="P397" s="16"/>
      <c r="Q397" s="69"/>
      <c r="R397" s="35"/>
      <c r="S397" s="35"/>
    </row>
    <row r="398" spans="1:19" x14ac:dyDescent="0.2">
      <c r="A398" s="56"/>
      <c r="B398" s="13"/>
      <c r="C398" s="135"/>
      <c r="D398" s="18"/>
      <c r="E398" s="118" t="s">
        <v>592</v>
      </c>
      <c r="F398" s="98"/>
      <c r="G398" s="148">
        <f>+J398/1.1</f>
        <v>90.909090909090907</v>
      </c>
      <c r="H398" s="150" t="s">
        <v>88</v>
      </c>
      <c r="I398" s="15"/>
      <c r="J398" s="226">
        <v>100</v>
      </c>
      <c r="K398" s="15" t="s">
        <v>497</v>
      </c>
      <c r="L398" s="54"/>
      <c r="M398" s="16"/>
      <c r="N398" s="16"/>
      <c r="O398" s="16"/>
      <c r="P398" s="16"/>
      <c r="Q398" s="69"/>
      <c r="R398" s="35"/>
      <c r="S398" s="35"/>
    </row>
    <row r="399" spans="1:19" x14ac:dyDescent="0.2">
      <c r="A399" s="56"/>
      <c r="B399" s="13"/>
      <c r="C399" s="135"/>
      <c r="D399" s="18"/>
      <c r="E399" s="118" t="s">
        <v>593</v>
      </c>
      <c r="F399" s="98"/>
      <c r="G399" s="148">
        <f t="shared" ref="G399:G405" si="67">+J399/1.1</f>
        <v>90.909090909090907</v>
      </c>
      <c r="H399" s="150" t="s">
        <v>88</v>
      </c>
      <c r="I399" s="15"/>
      <c r="J399" s="226">
        <v>100</v>
      </c>
      <c r="K399" s="15" t="s">
        <v>497</v>
      </c>
      <c r="L399" s="54"/>
      <c r="M399" s="16"/>
      <c r="N399" s="16"/>
      <c r="O399" s="16"/>
      <c r="P399" s="16"/>
      <c r="Q399" s="69"/>
      <c r="R399" s="35"/>
      <c r="S399" s="35"/>
    </row>
    <row r="400" spans="1:19" x14ac:dyDescent="0.2">
      <c r="A400" s="56"/>
      <c r="B400" s="13"/>
      <c r="C400" s="135"/>
      <c r="D400" s="18"/>
      <c r="E400" s="118" t="s">
        <v>594</v>
      </c>
      <c r="F400" s="98"/>
      <c r="G400" s="148">
        <f t="shared" si="67"/>
        <v>90.909090909090907</v>
      </c>
      <c r="H400" s="150" t="s">
        <v>88</v>
      </c>
      <c r="I400" s="15"/>
      <c r="J400" s="226">
        <v>100</v>
      </c>
      <c r="K400" s="15" t="s">
        <v>497</v>
      </c>
      <c r="L400" s="54"/>
      <c r="M400" s="16"/>
      <c r="N400" s="16"/>
      <c r="O400" s="16"/>
      <c r="P400" s="16"/>
      <c r="Q400" s="69"/>
      <c r="R400" s="35"/>
      <c r="S400" s="35"/>
    </row>
    <row r="401" spans="1:20" x14ac:dyDescent="0.2">
      <c r="A401" s="56"/>
      <c r="B401" s="13"/>
      <c r="C401" s="135"/>
      <c r="D401" s="18"/>
      <c r="E401" s="118" t="s">
        <v>595</v>
      </c>
      <c r="F401" s="98"/>
      <c r="G401" s="148">
        <f t="shared" si="67"/>
        <v>90.909090909090907</v>
      </c>
      <c r="H401" s="150" t="s">
        <v>88</v>
      </c>
      <c r="I401" s="15"/>
      <c r="J401" s="226">
        <v>100</v>
      </c>
      <c r="K401" s="15" t="s">
        <v>497</v>
      </c>
      <c r="L401" s="54"/>
      <c r="M401" s="16"/>
      <c r="N401" s="16"/>
      <c r="O401" s="16"/>
      <c r="P401" s="16"/>
      <c r="Q401" s="69"/>
      <c r="R401" s="35"/>
      <c r="S401" s="35"/>
    </row>
    <row r="402" spans="1:20" x14ac:dyDescent="0.2">
      <c r="A402" s="56"/>
      <c r="B402" s="13"/>
      <c r="C402" s="135"/>
      <c r="D402" s="18"/>
      <c r="E402" s="118" t="s">
        <v>596</v>
      </c>
      <c r="F402" s="98"/>
      <c r="G402" s="148">
        <f t="shared" si="67"/>
        <v>45.454545454545453</v>
      </c>
      <c r="H402" s="150" t="s">
        <v>88</v>
      </c>
      <c r="I402" s="15"/>
      <c r="J402" s="226">
        <v>50</v>
      </c>
      <c r="K402" s="15" t="s">
        <v>497</v>
      </c>
      <c r="L402" s="54"/>
      <c r="M402" s="16"/>
      <c r="N402" s="16"/>
      <c r="O402" s="16"/>
      <c r="P402" s="16"/>
      <c r="Q402" s="69"/>
      <c r="R402" s="35"/>
      <c r="S402" s="35"/>
    </row>
    <row r="403" spans="1:20" x14ac:dyDescent="0.2">
      <c r="A403" s="56"/>
      <c r="B403" s="13"/>
      <c r="C403" s="135"/>
      <c r="D403" s="18"/>
      <c r="E403" s="118" t="s">
        <v>597</v>
      </c>
      <c r="F403" s="98"/>
      <c r="G403" s="148">
        <f t="shared" si="67"/>
        <v>22.727272727272727</v>
      </c>
      <c r="H403" s="150" t="s">
        <v>88</v>
      </c>
      <c r="I403" s="15"/>
      <c r="J403" s="226">
        <v>25</v>
      </c>
      <c r="K403" s="15" t="s">
        <v>497</v>
      </c>
      <c r="L403" s="54"/>
      <c r="M403" s="16"/>
      <c r="N403" s="16"/>
      <c r="O403" s="16"/>
      <c r="P403" s="16"/>
      <c r="Q403" s="69"/>
      <c r="R403" s="35"/>
      <c r="S403" s="35"/>
    </row>
    <row r="404" spans="1:20" x14ac:dyDescent="0.2">
      <c r="A404" s="56"/>
      <c r="B404" s="13"/>
      <c r="C404" s="135"/>
      <c r="D404" s="18"/>
      <c r="E404" s="118" t="s">
        <v>598</v>
      </c>
      <c r="F404" s="98"/>
      <c r="G404" s="148">
        <f t="shared" si="67"/>
        <v>45.454545454545453</v>
      </c>
      <c r="H404" s="150" t="s">
        <v>88</v>
      </c>
      <c r="I404" s="15"/>
      <c r="J404" s="226">
        <v>50</v>
      </c>
      <c r="K404" s="15" t="s">
        <v>497</v>
      </c>
      <c r="L404" s="54"/>
      <c r="M404" s="16"/>
      <c r="N404" s="16"/>
      <c r="O404" s="16"/>
      <c r="P404" s="16"/>
      <c r="Q404" s="69"/>
      <c r="R404" s="35"/>
      <c r="S404" s="35"/>
    </row>
    <row r="405" spans="1:20" x14ac:dyDescent="0.2">
      <c r="A405" s="56"/>
      <c r="B405" s="13"/>
      <c r="C405" s="135"/>
      <c r="D405" s="18"/>
      <c r="E405" s="118" t="s">
        <v>599</v>
      </c>
      <c r="F405" s="98"/>
      <c r="G405" s="148">
        <f t="shared" si="67"/>
        <v>68.181818181818173</v>
      </c>
      <c r="H405" s="150" t="s">
        <v>88</v>
      </c>
      <c r="I405" s="15"/>
      <c r="J405" s="226">
        <v>75</v>
      </c>
      <c r="K405" s="15" t="s">
        <v>497</v>
      </c>
      <c r="L405" s="54"/>
      <c r="M405" s="16"/>
      <c r="N405" s="16"/>
      <c r="O405" s="16"/>
      <c r="P405" s="16"/>
      <c r="Q405" s="69"/>
      <c r="R405" s="35"/>
      <c r="S405" s="35"/>
    </row>
    <row r="406" spans="1:20" x14ac:dyDescent="0.2">
      <c r="A406" s="56"/>
      <c r="B406" s="13"/>
      <c r="C406" s="135"/>
      <c r="D406" s="12"/>
      <c r="E406" s="14"/>
      <c r="F406" s="98"/>
      <c r="G406" s="148"/>
      <c r="H406" s="149"/>
      <c r="I406" s="15"/>
      <c r="J406" s="226"/>
      <c r="K406" s="15"/>
      <c r="L406" s="54"/>
      <c r="M406" s="16"/>
      <c r="N406" s="16"/>
      <c r="O406" s="16"/>
      <c r="P406" s="16"/>
      <c r="Q406" s="69"/>
      <c r="R406" s="35"/>
      <c r="S406" s="35"/>
    </row>
    <row r="407" spans="1:20" x14ac:dyDescent="0.2">
      <c r="A407" s="42"/>
      <c r="B407" s="119"/>
      <c r="C407" s="137"/>
      <c r="D407" s="18" t="s">
        <v>214</v>
      </c>
      <c r="E407" s="14"/>
      <c r="F407" s="98"/>
      <c r="G407" s="148"/>
      <c r="H407" s="149"/>
      <c r="I407" s="149"/>
      <c r="J407" s="15"/>
      <c r="K407" s="15"/>
      <c r="L407" s="54"/>
      <c r="M407" s="16"/>
      <c r="N407" s="16"/>
      <c r="O407" s="16"/>
      <c r="P407" s="16"/>
      <c r="Q407" s="69"/>
      <c r="R407" s="35"/>
      <c r="S407" s="35"/>
    </row>
    <row r="408" spans="1:20" x14ac:dyDescent="0.2">
      <c r="A408" s="3" t="s">
        <v>101</v>
      </c>
      <c r="B408" s="119" t="s">
        <v>388</v>
      </c>
      <c r="C408" s="137"/>
      <c r="D408" s="12" t="s">
        <v>62</v>
      </c>
      <c r="E408" s="14" t="s">
        <v>63</v>
      </c>
      <c r="F408" s="98">
        <v>1030</v>
      </c>
      <c r="G408" s="148">
        <f t="shared" ref="G408:G427" si="68">ROUNDUP(F408*(1+$O$3),1)</f>
        <v>1050.5999999999999</v>
      </c>
      <c r="H408" s="149" t="s">
        <v>88</v>
      </c>
      <c r="I408" s="15">
        <f t="shared" ref="I408:I427" si="69">IF(H408="No",G408,IF(H408="Yes",G408*1.1,"Error"))</f>
        <v>1155.6600000000001</v>
      </c>
      <c r="J408" s="226">
        <f t="shared" ref="J408:J427" si="70">ROUNDUP(I408,0)</f>
        <v>1156</v>
      </c>
      <c r="K408" s="15" t="s">
        <v>497</v>
      </c>
      <c r="L408" s="111" t="s">
        <v>491</v>
      </c>
      <c r="M408" s="16"/>
      <c r="N408" s="16"/>
      <c r="O408" s="16"/>
      <c r="P408" s="16"/>
      <c r="Q408" s="69"/>
      <c r="R408" s="35"/>
      <c r="S408" s="35"/>
      <c r="T408" s="32"/>
    </row>
    <row r="409" spans="1:20" x14ac:dyDescent="0.2">
      <c r="A409" s="3" t="s">
        <v>101</v>
      </c>
      <c r="B409" s="119" t="s">
        <v>388</v>
      </c>
      <c r="C409" s="137"/>
      <c r="D409" s="12"/>
      <c r="E409" s="14" t="s">
        <v>64</v>
      </c>
      <c r="F409" s="98">
        <v>579</v>
      </c>
      <c r="G409" s="148">
        <f t="shared" si="68"/>
        <v>590.6</v>
      </c>
      <c r="H409" s="149" t="s">
        <v>88</v>
      </c>
      <c r="I409" s="15">
        <f t="shared" si="69"/>
        <v>649.66000000000008</v>
      </c>
      <c r="J409" s="226">
        <f t="shared" si="70"/>
        <v>650</v>
      </c>
      <c r="K409" s="15" t="s">
        <v>497</v>
      </c>
      <c r="L409" s="111" t="s">
        <v>491</v>
      </c>
      <c r="M409" s="16"/>
      <c r="N409" s="16"/>
      <c r="O409" s="16"/>
      <c r="P409" s="16"/>
      <c r="Q409" s="69"/>
      <c r="R409" s="35"/>
      <c r="S409" s="35"/>
      <c r="T409" s="32"/>
    </row>
    <row r="410" spans="1:20" x14ac:dyDescent="0.2">
      <c r="A410" s="3" t="s">
        <v>101</v>
      </c>
      <c r="B410" s="119" t="s">
        <v>388</v>
      </c>
      <c r="C410" s="137"/>
      <c r="D410" s="12"/>
      <c r="E410" s="14" t="s">
        <v>65</v>
      </c>
      <c r="F410" s="98">
        <v>579</v>
      </c>
      <c r="G410" s="148">
        <f t="shared" si="68"/>
        <v>590.6</v>
      </c>
      <c r="H410" s="149" t="s">
        <v>88</v>
      </c>
      <c r="I410" s="15">
        <f t="shared" si="69"/>
        <v>649.66000000000008</v>
      </c>
      <c r="J410" s="226">
        <f t="shared" si="70"/>
        <v>650</v>
      </c>
      <c r="K410" s="15" t="s">
        <v>497</v>
      </c>
      <c r="L410" s="111" t="s">
        <v>491</v>
      </c>
      <c r="M410" s="16"/>
      <c r="N410" s="16"/>
      <c r="O410" s="16"/>
      <c r="P410" s="16"/>
      <c r="Q410" s="69"/>
      <c r="R410" s="35"/>
      <c r="S410" s="35"/>
      <c r="T410" s="32"/>
    </row>
    <row r="411" spans="1:20" x14ac:dyDescent="0.2">
      <c r="A411" s="3" t="s">
        <v>101</v>
      </c>
      <c r="B411" s="119" t="s">
        <v>388</v>
      </c>
      <c r="C411" s="137"/>
      <c r="D411" s="12"/>
      <c r="E411" s="14" t="s">
        <v>66</v>
      </c>
      <c r="F411" s="98">
        <v>172</v>
      </c>
      <c r="G411" s="148">
        <f t="shared" si="68"/>
        <v>175.5</v>
      </c>
      <c r="H411" s="149" t="s">
        <v>88</v>
      </c>
      <c r="I411" s="15">
        <f t="shared" si="69"/>
        <v>193.05</v>
      </c>
      <c r="J411" s="226">
        <f t="shared" si="70"/>
        <v>194</v>
      </c>
      <c r="K411" s="15" t="s">
        <v>497</v>
      </c>
      <c r="L411" s="111" t="s">
        <v>491</v>
      </c>
      <c r="M411" s="16"/>
      <c r="N411" s="16"/>
      <c r="O411" s="16"/>
      <c r="P411" s="16"/>
      <c r="Q411" s="69"/>
      <c r="R411" s="35"/>
      <c r="S411" s="35"/>
      <c r="T411" s="32"/>
    </row>
    <row r="412" spans="1:20" x14ac:dyDescent="0.2">
      <c r="A412" s="3" t="s">
        <v>101</v>
      </c>
      <c r="B412" s="119" t="s">
        <v>388</v>
      </c>
      <c r="C412" s="137"/>
      <c r="D412" s="12"/>
      <c r="E412" s="14" t="s">
        <v>67</v>
      </c>
      <c r="F412" s="98">
        <v>1287</v>
      </c>
      <c r="G412" s="148">
        <f t="shared" si="68"/>
        <v>1312.8</v>
      </c>
      <c r="H412" s="149" t="s">
        <v>88</v>
      </c>
      <c r="I412" s="15">
        <f t="shared" si="69"/>
        <v>1444.0800000000002</v>
      </c>
      <c r="J412" s="226">
        <f t="shared" si="70"/>
        <v>1445</v>
      </c>
      <c r="K412" s="15" t="s">
        <v>497</v>
      </c>
      <c r="L412" s="111" t="s">
        <v>491</v>
      </c>
      <c r="M412" s="16"/>
      <c r="N412" s="16"/>
      <c r="O412" s="16"/>
      <c r="P412" s="16"/>
      <c r="Q412" s="69"/>
      <c r="R412" s="35"/>
      <c r="S412" s="35"/>
      <c r="T412" s="32"/>
    </row>
    <row r="413" spans="1:20" x14ac:dyDescent="0.2">
      <c r="A413" s="3"/>
      <c r="B413" s="119"/>
      <c r="C413" s="137"/>
      <c r="D413" s="12"/>
      <c r="E413" s="14" t="s">
        <v>0</v>
      </c>
      <c r="F413" s="98"/>
      <c r="G413" s="148"/>
      <c r="H413" s="149"/>
      <c r="I413" s="149"/>
      <c r="J413" s="15"/>
      <c r="K413" s="15"/>
      <c r="L413" s="54"/>
      <c r="M413" s="16"/>
      <c r="N413" s="16"/>
      <c r="O413" s="16"/>
      <c r="P413" s="16"/>
      <c r="Q413" s="69"/>
      <c r="R413" s="35"/>
      <c r="S413" s="35"/>
    </row>
    <row r="414" spans="1:20" x14ac:dyDescent="0.2">
      <c r="A414" s="3" t="s">
        <v>101</v>
      </c>
      <c r="B414" s="119" t="s">
        <v>388</v>
      </c>
      <c r="C414" s="137"/>
      <c r="D414" s="12" t="s">
        <v>68</v>
      </c>
      <c r="E414" s="14" t="s">
        <v>69</v>
      </c>
      <c r="F414" s="98">
        <v>48</v>
      </c>
      <c r="G414" s="148">
        <f t="shared" si="68"/>
        <v>49</v>
      </c>
      <c r="H414" s="149" t="s">
        <v>87</v>
      </c>
      <c r="I414" s="15">
        <f t="shared" si="69"/>
        <v>49</v>
      </c>
      <c r="J414" s="226">
        <f t="shared" si="70"/>
        <v>49</v>
      </c>
      <c r="K414" s="15" t="s">
        <v>497</v>
      </c>
      <c r="L414" s="111" t="s">
        <v>491</v>
      </c>
      <c r="M414" s="16"/>
      <c r="N414" s="16"/>
      <c r="O414" s="16"/>
      <c r="P414" s="16"/>
      <c r="Q414" s="69"/>
      <c r="R414" s="35"/>
      <c r="S414" s="35"/>
      <c r="T414" s="32"/>
    </row>
    <row r="415" spans="1:20" x14ac:dyDescent="0.2">
      <c r="A415" s="3" t="s">
        <v>101</v>
      </c>
      <c r="B415" s="119" t="s">
        <v>388</v>
      </c>
      <c r="C415" s="137"/>
      <c r="D415" s="12"/>
      <c r="E415" s="14" t="s">
        <v>70</v>
      </c>
      <c r="F415" s="98">
        <v>96</v>
      </c>
      <c r="G415" s="148">
        <f t="shared" si="68"/>
        <v>98</v>
      </c>
      <c r="H415" s="149" t="s">
        <v>87</v>
      </c>
      <c r="I415" s="15">
        <f t="shared" si="69"/>
        <v>98</v>
      </c>
      <c r="J415" s="226">
        <f t="shared" si="70"/>
        <v>98</v>
      </c>
      <c r="K415" s="15" t="s">
        <v>497</v>
      </c>
      <c r="L415" s="111" t="s">
        <v>491</v>
      </c>
      <c r="M415" s="16"/>
      <c r="N415" s="16"/>
      <c r="O415" s="16"/>
      <c r="P415" s="16"/>
      <c r="Q415" s="69"/>
      <c r="R415" s="35"/>
      <c r="S415" s="35"/>
      <c r="T415" s="32"/>
    </row>
    <row r="416" spans="1:20" x14ac:dyDescent="0.2">
      <c r="A416" s="3" t="s">
        <v>101</v>
      </c>
      <c r="B416" s="119" t="s">
        <v>388</v>
      </c>
      <c r="C416" s="137"/>
      <c r="D416" s="12"/>
      <c r="E416" s="14" t="s">
        <v>71</v>
      </c>
      <c r="F416" s="98">
        <v>142</v>
      </c>
      <c r="G416" s="148">
        <f t="shared" si="68"/>
        <v>144.9</v>
      </c>
      <c r="H416" s="149" t="s">
        <v>87</v>
      </c>
      <c r="I416" s="15">
        <f t="shared" si="69"/>
        <v>144.9</v>
      </c>
      <c r="J416" s="226">
        <f t="shared" si="70"/>
        <v>145</v>
      </c>
      <c r="K416" s="15" t="s">
        <v>497</v>
      </c>
      <c r="L416" s="111" t="s">
        <v>491</v>
      </c>
      <c r="M416" s="16"/>
      <c r="N416" s="16"/>
      <c r="O416" s="16"/>
      <c r="P416" s="16"/>
      <c r="Q416" s="69"/>
      <c r="R416" s="35"/>
      <c r="S416" s="35"/>
      <c r="T416" s="32"/>
    </row>
    <row r="417" spans="1:22" x14ac:dyDescent="0.2">
      <c r="A417" s="3"/>
      <c r="B417" s="119"/>
      <c r="C417" s="137"/>
      <c r="D417" s="12"/>
      <c r="E417" s="14"/>
      <c r="F417" s="98"/>
      <c r="G417" s="148"/>
      <c r="H417" s="149"/>
      <c r="I417" s="149"/>
      <c r="J417" s="15"/>
      <c r="K417" s="15"/>
      <c r="L417" s="54"/>
      <c r="M417" s="16"/>
      <c r="N417" s="16"/>
      <c r="O417" s="16"/>
      <c r="P417" s="16"/>
      <c r="Q417" s="69"/>
      <c r="R417" s="35"/>
      <c r="S417" s="35"/>
    </row>
    <row r="418" spans="1:22" x14ac:dyDescent="0.2">
      <c r="A418" s="3" t="s">
        <v>101</v>
      </c>
      <c r="B418" s="119" t="s">
        <v>388</v>
      </c>
      <c r="C418" s="137"/>
      <c r="D418" s="12" t="s">
        <v>72</v>
      </c>
      <c r="E418" s="14" t="s">
        <v>73</v>
      </c>
      <c r="F418" s="98">
        <v>131</v>
      </c>
      <c r="G418" s="148">
        <f t="shared" si="68"/>
        <v>133.69999999999999</v>
      </c>
      <c r="H418" s="149" t="s">
        <v>88</v>
      </c>
      <c r="I418" s="15">
        <f t="shared" si="69"/>
        <v>147.07</v>
      </c>
      <c r="J418" s="226">
        <f t="shared" si="70"/>
        <v>148</v>
      </c>
      <c r="K418" s="15" t="s">
        <v>497</v>
      </c>
      <c r="L418" s="111" t="s">
        <v>491</v>
      </c>
      <c r="M418" s="16"/>
      <c r="N418" s="16"/>
      <c r="O418" s="16"/>
      <c r="P418" s="16"/>
      <c r="Q418" s="69"/>
      <c r="R418" s="35"/>
      <c r="S418" s="35"/>
      <c r="T418" s="32"/>
    </row>
    <row r="419" spans="1:22" x14ac:dyDescent="0.2">
      <c r="A419" s="3" t="s">
        <v>101</v>
      </c>
      <c r="B419" s="119" t="s">
        <v>388</v>
      </c>
      <c r="C419" s="137"/>
      <c r="D419" s="12"/>
      <c r="E419" s="14" t="s">
        <v>74</v>
      </c>
      <c r="F419" s="98">
        <v>131</v>
      </c>
      <c r="G419" s="148">
        <f>ROUNDUP(F419*(1+$O$3),1)</f>
        <v>133.69999999999999</v>
      </c>
      <c r="H419" s="149" t="s">
        <v>88</v>
      </c>
      <c r="I419" s="15">
        <f t="shared" si="69"/>
        <v>147.07</v>
      </c>
      <c r="J419" s="226">
        <f t="shared" si="70"/>
        <v>148</v>
      </c>
      <c r="K419" s="15" t="s">
        <v>497</v>
      </c>
      <c r="L419" s="111" t="s">
        <v>491</v>
      </c>
      <c r="M419" s="16"/>
      <c r="N419" s="16"/>
      <c r="O419" s="16"/>
      <c r="P419" s="16"/>
      <c r="Q419" s="69"/>
      <c r="R419" s="35"/>
      <c r="S419" s="35"/>
      <c r="T419" s="32"/>
    </row>
    <row r="420" spans="1:22" x14ac:dyDescent="0.2">
      <c r="A420" s="3" t="s">
        <v>101</v>
      </c>
      <c r="B420" s="119" t="s">
        <v>388</v>
      </c>
      <c r="C420" s="137"/>
      <c r="D420" s="12"/>
      <c r="E420" s="14" t="s">
        <v>75</v>
      </c>
      <c r="F420" s="98">
        <v>42</v>
      </c>
      <c r="G420" s="148">
        <f t="shared" si="68"/>
        <v>42.9</v>
      </c>
      <c r="H420" s="149" t="s">
        <v>88</v>
      </c>
      <c r="I420" s="15">
        <f t="shared" si="69"/>
        <v>47.190000000000005</v>
      </c>
      <c r="J420" s="226">
        <f t="shared" si="70"/>
        <v>48</v>
      </c>
      <c r="K420" s="15" t="s">
        <v>497</v>
      </c>
      <c r="L420" s="111" t="s">
        <v>491</v>
      </c>
      <c r="M420" s="16"/>
      <c r="N420" s="16"/>
      <c r="O420" s="16"/>
      <c r="P420" s="16"/>
      <c r="Q420" s="69"/>
      <c r="R420" s="35"/>
      <c r="S420" s="35"/>
      <c r="T420" s="32"/>
    </row>
    <row r="421" spans="1:22" x14ac:dyDescent="0.2">
      <c r="A421" s="3" t="s">
        <v>101</v>
      </c>
      <c r="B421" s="119" t="s">
        <v>388</v>
      </c>
      <c r="C421" s="137"/>
      <c r="D421" s="12"/>
      <c r="E421" s="14" t="s">
        <v>76</v>
      </c>
      <c r="F421" s="98">
        <v>55</v>
      </c>
      <c r="G421" s="148">
        <f t="shared" si="68"/>
        <v>56.1</v>
      </c>
      <c r="H421" s="149" t="s">
        <v>88</v>
      </c>
      <c r="I421" s="15">
        <f t="shared" si="69"/>
        <v>61.710000000000008</v>
      </c>
      <c r="J421" s="226">
        <f t="shared" si="70"/>
        <v>62</v>
      </c>
      <c r="K421" s="15" t="s">
        <v>497</v>
      </c>
      <c r="L421" s="111" t="s">
        <v>491</v>
      </c>
      <c r="M421" s="16"/>
      <c r="N421" s="16"/>
      <c r="O421" s="16"/>
      <c r="P421" s="16"/>
      <c r="Q421" s="69"/>
      <c r="R421" s="35"/>
      <c r="S421" s="35"/>
      <c r="T421" s="32"/>
    </row>
    <row r="422" spans="1:22" x14ac:dyDescent="0.2">
      <c r="A422" s="3" t="s">
        <v>101</v>
      </c>
      <c r="B422" s="119" t="s">
        <v>388</v>
      </c>
      <c r="C422" s="137"/>
      <c r="D422" s="12"/>
      <c r="E422" s="14" t="s">
        <v>123</v>
      </c>
      <c r="F422" s="98">
        <v>61</v>
      </c>
      <c r="G422" s="148">
        <f t="shared" si="68"/>
        <v>62.300000000000004</v>
      </c>
      <c r="H422" s="149" t="s">
        <v>87</v>
      </c>
      <c r="I422" s="15">
        <f t="shared" si="69"/>
        <v>62.300000000000004</v>
      </c>
      <c r="J422" s="226">
        <f t="shared" si="70"/>
        <v>63</v>
      </c>
      <c r="K422" s="15" t="s">
        <v>497</v>
      </c>
      <c r="L422" s="111" t="s">
        <v>491</v>
      </c>
      <c r="M422" s="16"/>
      <c r="N422" s="16"/>
      <c r="O422" s="16"/>
      <c r="P422" s="16"/>
      <c r="Q422" s="69"/>
      <c r="R422" s="35"/>
      <c r="S422" s="35"/>
      <c r="T422" s="32"/>
    </row>
    <row r="423" spans="1:22" x14ac:dyDescent="0.2">
      <c r="A423" s="3"/>
      <c r="B423" s="119"/>
      <c r="C423" s="137"/>
      <c r="D423" s="12"/>
      <c r="E423" s="14" t="s">
        <v>124</v>
      </c>
      <c r="F423" s="98"/>
      <c r="G423" s="148"/>
      <c r="H423" s="149"/>
      <c r="I423" s="149"/>
      <c r="J423" s="15"/>
      <c r="K423" s="15"/>
      <c r="L423" s="54"/>
      <c r="M423" s="16"/>
      <c r="N423" s="16"/>
      <c r="O423" s="16"/>
      <c r="P423" s="16"/>
      <c r="Q423" s="69"/>
      <c r="R423" s="35"/>
      <c r="S423" s="35"/>
    </row>
    <row r="424" spans="1:22" x14ac:dyDescent="0.2">
      <c r="A424" s="3" t="s">
        <v>101</v>
      </c>
      <c r="B424" s="119" t="s">
        <v>388</v>
      </c>
      <c r="C424" s="137"/>
      <c r="D424" s="12"/>
      <c r="E424" s="14" t="s">
        <v>107</v>
      </c>
      <c r="F424" s="98">
        <v>71</v>
      </c>
      <c r="G424" s="148">
        <f t="shared" si="68"/>
        <v>72.5</v>
      </c>
      <c r="H424" s="149" t="s">
        <v>87</v>
      </c>
      <c r="I424" s="15">
        <f t="shared" si="69"/>
        <v>72.5</v>
      </c>
      <c r="J424" s="226">
        <f t="shared" si="70"/>
        <v>73</v>
      </c>
      <c r="K424" s="15" t="s">
        <v>497</v>
      </c>
      <c r="L424" s="111" t="s">
        <v>491</v>
      </c>
      <c r="M424" s="16"/>
      <c r="N424" s="16"/>
      <c r="O424" s="16"/>
      <c r="P424" s="16"/>
      <c r="Q424" s="69"/>
      <c r="R424" s="35"/>
      <c r="S424" s="35"/>
      <c r="T424" s="32"/>
    </row>
    <row r="425" spans="1:22" x14ac:dyDescent="0.2">
      <c r="A425" s="3" t="s">
        <v>101</v>
      </c>
      <c r="B425" s="119" t="s">
        <v>388</v>
      </c>
      <c r="C425" s="137"/>
      <c r="D425" s="12"/>
      <c r="E425" s="14" t="s">
        <v>77</v>
      </c>
      <c r="F425" s="98">
        <v>156</v>
      </c>
      <c r="G425" s="148">
        <f t="shared" si="68"/>
        <v>159.19999999999999</v>
      </c>
      <c r="H425" s="149" t="s">
        <v>88</v>
      </c>
      <c r="I425" s="15">
        <f t="shared" si="69"/>
        <v>175.12</v>
      </c>
      <c r="J425" s="226">
        <f t="shared" si="70"/>
        <v>176</v>
      </c>
      <c r="K425" s="15" t="s">
        <v>497</v>
      </c>
      <c r="L425" s="111" t="s">
        <v>491</v>
      </c>
      <c r="M425" s="16"/>
      <c r="N425" s="16"/>
      <c r="O425" s="16"/>
      <c r="P425" s="16"/>
      <c r="Q425" s="69"/>
      <c r="R425" s="35"/>
      <c r="S425" s="35"/>
      <c r="T425" s="32"/>
    </row>
    <row r="426" spans="1:22" x14ac:dyDescent="0.2">
      <c r="A426" s="3" t="s">
        <v>101</v>
      </c>
      <c r="B426" s="119" t="s">
        <v>388</v>
      </c>
      <c r="C426" s="137"/>
      <c r="D426" s="12"/>
      <c r="E426" s="14" t="s">
        <v>78</v>
      </c>
      <c r="F426" s="98">
        <v>38</v>
      </c>
      <c r="G426" s="148">
        <f t="shared" si="68"/>
        <v>38.800000000000004</v>
      </c>
      <c r="H426" s="149" t="s">
        <v>87</v>
      </c>
      <c r="I426" s="15">
        <f t="shared" si="69"/>
        <v>38.800000000000004</v>
      </c>
      <c r="J426" s="226">
        <f t="shared" si="70"/>
        <v>39</v>
      </c>
      <c r="K426" s="15" t="s">
        <v>497</v>
      </c>
      <c r="L426" s="111" t="s">
        <v>491</v>
      </c>
      <c r="M426" s="16"/>
      <c r="N426" s="16"/>
      <c r="O426" s="16"/>
      <c r="P426" s="16"/>
      <c r="Q426" s="69"/>
      <c r="R426" s="35"/>
      <c r="S426" s="35"/>
      <c r="T426" s="32"/>
    </row>
    <row r="427" spans="1:22" x14ac:dyDescent="0.2">
      <c r="A427" s="3" t="s">
        <v>101</v>
      </c>
      <c r="B427" s="119" t="s">
        <v>388</v>
      </c>
      <c r="C427" s="137"/>
      <c r="D427" s="12"/>
      <c r="E427" s="14" t="s">
        <v>79</v>
      </c>
      <c r="F427" s="98">
        <v>25</v>
      </c>
      <c r="G427" s="148">
        <f t="shared" si="68"/>
        <v>25.5</v>
      </c>
      <c r="H427" s="149" t="s">
        <v>87</v>
      </c>
      <c r="I427" s="15">
        <f t="shared" si="69"/>
        <v>25.5</v>
      </c>
      <c r="J427" s="226">
        <f t="shared" si="70"/>
        <v>26</v>
      </c>
      <c r="K427" s="15" t="s">
        <v>497</v>
      </c>
      <c r="L427" s="111" t="s">
        <v>491</v>
      </c>
      <c r="M427" s="16"/>
      <c r="N427" s="16"/>
      <c r="O427" s="16"/>
      <c r="P427" s="16"/>
      <c r="Q427" s="69"/>
      <c r="R427" s="35"/>
      <c r="S427" s="35"/>
      <c r="T427" s="32"/>
    </row>
    <row r="428" spans="1:22" x14ac:dyDescent="0.2">
      <c r="A428" s="3"/>
      <c r="B428" s="119"/>
      <c r="C428" s="137"/>
      <c r="D428" s="12"/>
      <c r="E428" s="14"/>
      <c r="F428" s="98"/>
      <c r="G428" s="148"/>
      <c r="H428" s="149"/>
      <c r="I428" s="149"/>
      <c r="J428" s="15"/>
      <c r="K428" s="15"/>
      <c r="L428" s="54"/>
      <c r="M428" s="31"/>
    </row>
    <row r="429" spans="1:22" x14ac:dyDescent="0.2">
      <c r="A429" s="3"/>
      <c r="B429" s="119"/>
      <c r="C429" s="137"/>
      <c r="D429" s="18" t="s">
        <v>276</v>
      </c>
      <c r="E429" s="14"/>
      <c r="F429" s="98"/>
      <c r="G429" s="148"/>
      <c r="H429" s="149"/>
      <c r="I429" s="149"/>
      <c r="J429" s="15"/>
      <c r="K429" s="15"/>
      <c r="L429" s="54"/>
    </row>
    <row r="430" spans="1:22" x14ac:dyDescent="0.2">
      <c r="A430" s="3"/>
      <c r="B430" s="119" t="s">
        <v>349</v>
      </c>
      <c r="C430" s="137"/>
      <c r="D430" s="12" t="s">
        <v>275</v>
      </c>
      <c r="E430" s="14" t="s">
        <v>274</v>
      </c>
      <c r="F430" s="154" t="s">
        <v>298</v>
      </c>
      <c r="G430" s="155" t="s">
        <v>298</v>
      </c>
      <c r="H430" s="149" t="s">
        <v>88</v>
      </c>
      <c r="I430" s="149"/>
      <c r="J430" s="28" t="s">
        <v>298</v>
      </c>
      <c r="K430" s="28"/>
      <c r="L430" s="54"/>
      <c r="T430" s="32"/>
    </row>
    <row r="431" spans="1:22" x14ac:dyDescent="0.2">
      <c r="A431" s="3"/>
      <c r="B431" s="119" t="s">
        <v>349</v>
      </c>
      <c r="C431" s="137"/>
      <c r="D431" s="12" t="s">
        <v>275</v>
      </c>
      <c r="E431" s="14" t="s">
        <v>425</v>
      </c>
      <c r="F431" s="98">
        <v>89</v>
      </c>
      <c r="G431" s="148">
        <f t="shared" ref="G431" si="71">ROUNDUP(F431*(1+$O$3),1)</f>
        <v>90.8</v>
      </c>
      <c r="H431" s="149" t="s">
        <v>88</v>
      </c>
      <c r="I431" s="15">
        <f t="shared" ref="I431" si="72">IF(H431="No",G431,IF(H431="Yes",G431*1.1,"Error"))</f>
        <v>99.88000000000001</v>
      </c>
      <c r="J431" s="226">
        <f t="shared" ref="J431" si="73">ROUNDUP(I431,0)</f>
        <v>100</v>
      </c>
      <c r="K431" s="15" t="s">
        <v>497</v>
      </c>
      <c r="L431" s="111" t="s">
        <v>491</v>
      </c>
      <c r="M431" s="16"/>
      <c r="N431" s="48"/>
      <c r="O431" s="26"/>
      <c r="P431" s="26"/>
      <c r="Q431" s="69"/>
      <c r="R431" s="35"/>
      <c r="S431" s="35"/>
      <c r="T431" s="47"/>
      <c r="U431" s="16"/>
      <c r="V431" s="16"/>
    </row>
    <row r="432" spans="1:22" x14ac:dyDescent="0.2">
      <c r="A432" s="3"/>
      <c r="B432" s="119"/>
      <c r="C432" s="137"/>
      <c r="D432" s="12"/>
      <c r="E432" s="14"/>
      <c r="F432" s="98"/>
      <c r="G432" s="148"/>
      <c r="H432" s="149"/>
      <c r="I432" s="149"/>
      <c r="J432" s="15"/>
      <c r="K432" s="15"/>
      <c r="L432" s="54"/>
      <c r="M432" s="16"/>
      <c r="N432" s="16"/>
      <c r="O432" s="16"/>
      <c r="P432" s="16"/>
      <c r="Q432" s="69"/>
      <c r="R432" s="35"/>
      <c r="S432" s="35"/>
      <c r="T432" s="16"/>
      <c r="U432" s="16"/>
      <c r="V432" s="16"/>
    </row>
    <row r="433" spans="1:22" x14ac:dyDescent="0.2">
      <c r="A433" s="42"/>
      <c r="B433" s="120" t="s">
        <v>389</v>
      </c>
      <c r="C433" s="138"/>
      <c r="D433" s="18" t="s">
        <v>80</v>
      </c>
      <c r="E433" s="14"/>
      <c r="F433" s="98"/>
      <c r="G433" s="148"/>
      <c r="H433" s="149"/>
      <c r="I433" s="149"/>
      <c r="J433" s="15"/>
      <c r="K433" s="15"/>
      <c r="L433" s="54"/>
      <c r="M433" s="16"/>
      <c r="N433" s="241"/>
      <c r="O433" s="241"/>
      <c r="P433" s="241"/>
      <c r="Q433" s="69"/>
      <c r="R433" s="35"/>
      <c r="S433" s="35"/>
      <c r="T433" s="47"/>
      <c r="U433" s="16"/>
      <c r="V433" s="16"/>
    </row>
    <row r="434" spans="1:22" ht="15.75" x14ac:dyDescent="0.25">
      <c r="A434" s="3"/>
      <c r="B434" s="119"/>
      <c r="C434" s="143"/>
      <c r="D434" s="14" t="s">
        <v>109</v>
      </c>
      <c r="E434" s="14"/>
      <c r="F434" s="98"/>
      <c r="G434" s="148"/>
      <c r="H434" s="149"/>
      <c r="I434" s="149"/>
      <c r="J434" s="15"/>
      <c r="K434" s="15"/>
      <c r="L434" s="54"/>
      <c r="M434" s="17"/>
      <c r="N434" s="41"/>
      <c r="O434" s="41"/>
      <c r="P434" s="44"/>
      <c r="Q434" s="72"/>
      <c r="R434" s="44"/>
      <c r="S434" s="44"/>
      <c r="T434" s="29"/>
      <c r="U434" s="16"/>
      <c r="V434" s="16"/>
    </row>
    <row r="435" spans="1:22" ht="15.75" x14ac:dyDescent="0.25">
      <c r="A435" s="3"/>
      <c r="B435" s="119"/>
      <c r="C435" s="137"/>
      <c r="D435" s="12" t="s">
        <v>235</v>
      </c>
      <c r="E435" s="14" t="s">
        <v>81</v>
      </c>
      <c r="F435" s="98">
        <v>181</v>
      </c>
      <c r="G435" s="148">
        <f t="shared" ref="G435:G450" si="74">ROUNDUP(F435*(1+$O$3),1)</f>
        <v>184.7</v>
      </c>
      <c r="H435" s="149" t="s">
        <v>88</v>
      </c>
      <c r="I435" s="15">
        <f t="shared" ref="I435:I450" si="75">IF(H435="No",G435,IF(H435="Yes",G435*1.1,"Error"))</f>
        <v>203.17000000000002</v>
      </c>
      <c r="J435" s="226">
        <f t="shared" ref="J435:J450" si="76">ROUNDUP(I435,0)</f>
        <v>204</v>
      </c>
      <c r="K435" s="15" t="s">
        <v>497</v>
      </c>
      <c r="L435" s="111" t="s">
        <v>491</v>
      </c>
      <c r="M435" s="26"/>
      <c r="N435" s="48"/>
      <c r="O435" s="26"/>
      <c r="P435" s="26"/>
      <c r="Q435" s="69"/>
      <c r="R435" s="33"/>
      <c r="S435" s="49"/>
      <c r="T435" s="30"/>
      <c r="U435" s="16"/>
      <c r="V435" s="16"/>
    </row>
    <row r="436" spans="1:22" ht="15.75" x14ac:dyDescent="0.25">
      <c r="A436" s="3"/>
      <c r="B436" s="119"/>
      <c r="C436" s="137"/>
      <c r="D436" s="12" t="s">
        <v>82</v>
      </c>
      <c r="E436" s="14" t="s">
        <v>81</v>
      </c>
      <c r="F436" s="98">
        <v>164</v>
      </c>
      <c r="G436" s="148">
        <f t="shared" si="74"/>
        <v>167.29999999999998</v>
      </c>
      <c r="H436" s="149" t="s">
        <v>88</v>
      </c>
      <c r="I436" s="15">
        <f t="shared" si="75"/>
        <v>184.03</v>
      </c>
      <c r="J436" s="226">
        <f t="shared" si="76"/>
        <v>185</v>
      </c>
      <c r="K436" s="15" t="s">
        <v>497</v>
      </c>
      <c r="L436" s="111" t="s">
        <v>491</v>
      </c>
      <c r="M436" s="26"/>
      <c r="N436" s="48"/>
      <c r="O436" s="26"/>
      <c r="P436" s="26"/>
      <c r="Q436" s="69"/>
      <c r="R436" s="33"/>
      <c r="S436" s="49"/>
      <c r="T436" s="30"/>
      <c r="U436" s="16"/>
      <c r="V436" s="16"/>
    </row>
    <row r="437" spans="1:22" ht="15.75" x14ac:dyDescent="0.25">
      <c r="A437" s="3"/>
      <c r="B437" s="119"/>
      <c r="C437" s="137"/>
      <c r="D437" s="12" t="s">
        <v>345</v>
      </c>
      <c r="E437" s="14" t="s">
        <v>81</v>
      </c>
      <c r="F437" s="98">
        <v>119</v>
      </c>
      <c r="G437" s="148">
        <f t="shared" si="74"/>
        <v>121.39999999999999</v>
      </c>
      <c r="H437" s="149" t="s">
        <v>88</v>
      </c>
      <c r="I437" s="15">
        <f t="shared" si="75"/>
        <v>133.54</v>
      </c>
      <c r="J437" s="226">
        <f t="shared" si="76"/>
        <v>134</v>
      </c>
      <c r="K437" s="15" t="s">
        <v>497</v>
      </c>
      <c r="L437" s="111" t="s">
        <v>491</v>
      </c>
      <c r="M437" s="26"/>
      <c r="N437" s="48"/>
      <c r="O437" s="26"/>
      <c r="P437" s="26"/>
      <c r="Q437" s="69"/>
      <c r="R437" s="33"/>
      <c r="S437" s="49"/>
      <c r="T437" s="30"/>
      <c r="U437" s="16"/>
      <c r="V437" s="16"/>
    </row>
    <row r="438" spans="1:22" ht="15.75" x14ac:dyDescent="0.25">
      <c r="A438" s="3"/>
      <c r="B438" s="119"/>
      <c r="C438" s="137"/>
      <c r="D438" s="12" t="s">
        <v>83</v>
      </c>
      <c r="E438" s="14" t="s">
        <v>81</v>
      </c>
      <c r="F438" s="98">
        <v>131</v>
      </c>
      <c r="G438" s="148">
        <f t="shared" si="74"/>
        <v>133.69999999999999</v>
      </c>
      <c r="H438" s="149" t="s">
        <v>88</v>
      </c>
      <c r="I438" s="15">
        <f t="shared" si="75"/>
        <v>147.07</v>
      </c>
      <c r="J438" s="226">
        <f t="shared" si="76"/>
        <v>148</v>
      </c>
      <c r="K438" s="15" t="s">
        <v>497</v>
      </c>
      <c r="L438" s="111" t="s">
        <v>491</v>
      </c>
      <c r="M438" s="26"/>
      <c r="N438" s="48"/>
      <c r="O438" s="26"/>
      <c r="P438" s="26"/>
      <c r="Q438" s="69"/>
      <c r="R438" s="33"/>
      <c r="S438" s="49"/>
      <c r="T438" s="30"/>
      <c r="U438" s="16"/>
      <c r="V438" s="16"/>
    </row>
    <row r="439" spans="1:22" ht="15.75" x14ac:dyDescent="0.25">
      <c r="A439" s="3"/>
      <c r="B439" s="119"/>
      <c r="C439" s="137"/>
      <c r="D439" s="12" t="s">
        <v>312</v>
      </c>
      <c r="E439" s="14" t="s">
        <v>81</v>
      </c>
      <c r="F439" s="98">
        <v>204</v>
      </c>
      <c r="G439" s="148">
        <f t="shared" si="74"/>
        <v>208.1</v>
      </c>
      <c r="H439" s="149" t="s">
        <v>88</v>
      </c>
      <c r="I439" s="15">
        <f t="shared" si="75"/>
        <v>228.91000000000003</v>
      </c>
      <c r="J439" s="226">
        <f t="shared" si="76"/>
        <v>229</v>
      </c>
      <c r="K439" s="15" t="s">
        <v>497</v>
      </c>
      <c r="L439" s="111" t="s">
        <v>491</v>
      </c>
      <c r="M439" s="26"/>
      <c r="N439" s="48"/>
      <c r="O439" s="26"/>
      <c r="P439" s="26"/>
      <c r="Q439" s="69"/>
      <c r="R439" s="33"/>
      <c r="S439" s="49"/>
      <c r="T439" s="30"/>
      <c r="U439" s="16"/>
      <c r="V439" s="16"/>
    </row>
    <row r="440" spans="1:22" ht="15.75" x14ac:dyDescent="0.25">
      <c r="A440" s="3"/>
      <c r="B440" s="119"/>
      <c r="C440" s="137"/>
      <c r="D440" s="12" t="s">
        <v>332</v>
      </c>
      <c r="E440" s="14" t="s">
        <v>81</v>
      </c>
      <c r="F440" s="98">
        <v>227</v>
      </c>
      <c r="G440" s="148">
        <f t="shared" si="74"/>
        <v>231.6</v>
      </c>
      <c r="H440" s="149" t="s">
        <v>88</v>
      </c>
      <c r="I440" s="15">
        <f t="shared" si="75"/>
        <v>254.76000000000002</v>
      </c>
      <c r="J440" s="226">
        <f t="shared" si="76"/>
        <v>255</v>
      </c>
      <c r="K440" s="15" t="s">
        <v>497</v>
      </c>
      <c r="L440" s="111" t="s">
        <v>491</v>
      </c>
      <c r="M440" s="26"/>
      <c r="N440" s="48"/>
      <c r="O440" s="26"/>
      <c r="P440" s="26"/>
      <c r="Q440" s="69"/>
      <c r="R440" s="33"/>
      <c r="S440" s="49"/>
      <c r="T440" s="30"/>
      <c r="U440" s="16"/>
      <c r="V440" s="16"/>
    </row>
    <row r="441" spans="1:22" ht="15.75" x14ac:dyDescent="0.25">
      <c r="A441" s="3"/>
      <c r="B441" s="119"/>
      <c r="C441" s="137"/>
      <c r="D441" s="12" t="s">
        <v>271</v>
      </c>
      <c r="E441" s="14" t="s">
        <v>81</v>
      </c>
      <c r="F441" s="98">
        <v>148</v>
      </c>
      <c r="G441" s="148">
        <f t="shared" si="74"/>
        <v>151</v>
      </c>
      <c r="H441" s="149" t="s">
        <v>88</v>
      </c>
      <c r="I441" s="15">
        <f t="shared" si="75"/>
        <v>166.10000000000002</v>
      </c>
      <c r="J441" s="226">
        <f t="shared" si="76"/>
        <v>167</v>
      </c>
      <c r="K441" s="15" t="s">
        <v>497</v>
      </c>
      <c r="L441" s="111" t="s">
        <v>491</v>
      </c>
      <c r="M441" s="26"/>
      <c r="N441" s="48"/>
      <c r="O441" s="26"/>
      <c r="P441" s="26"/>
      <c r="Q441" s="69"/>
      <c r="R441" s="33"/>
      <c r="S441" s="49"/>
      <c r="T441" s="30"/>
      <c r="U441" s="16"/>
      <c r="V441" s="16"/>
    </row>
    <row r="442" spans="1:22" ht="15.75" x14ac:dyDescent="0.25">
      <c r="A442" s="3"/>
      <c r="B442" s="119"/>
      <c r="C442" s="137"/>
      <c r="D442" s="12" t="s">
        <v>272</v>
      </c>
      <c r="E442" s="14" t="s">
        <v>81</v>
      </c>
      <c r="F442" s="98">
        <v>187</v>
      </c>
      <c r="G442" s="148">
        <f t="shared" si="74"/>
        <v>190.79999999999998</v>
      </c>
      <c r="H442" s="149" t="s">
        <v>88</v>
      </c>
      <c r="I442" s="15">
        <f t="shared" si="75"/>
        <v>209.88</v>
      </c>
      <c r="J442" s="226">
        <f t="shared" si="76"/>
        <v>210</v>
      </c>
      <c r="K442" s="15" t="s">
        <v>497</v>
      </c>
      <c r="L442" s="111" t="s">
        <v>491</v>
      </c>
      <c r="M442" s="26"/>
      <c r="N442" s="48"/>
      <c r="O442" s="26"/>
      <c r="P442" s="26"/>
      <c r="Q442" s="69"/>
      <c r="R442" s="33"/>
      <c r="S442" s="49"/>
      <c r="T442" s="30"/>
      <c r="U442" s="16"/>
      <c r="V442" s="16"/>
    </row>
    <row r="443" spans="1:22" ht="15.75" x14ac:dyDescent="0.25">
      <c r="A443" s="3"/>
      <c r="B443" s="119"/>
      <c r="C443" s="137"/>
      <c r="D443" s="12" t="s">
        <v>314</v>
      </c>
      <c r="E443" s="14" t="s">
        <v>81</v>
      </c>
      <c r="F443" s="98">
        <v>154</v>
      </c>
      <c r="G443" s="148">
        <f t="shared" si="74"/>
        <v>157.1</v>
      </c>
      <c r="H443" s="149" t="s">
        <v>88</v>
      </c>
      <c r="I443" s="15">
        <f t="shared" si="75"/>
        <v>172.81</v>
      </c>
      <c r="J443" s="226">
        <f t="shared" si="76"/>
        <v>173</v>
      </c>
      <c r="K443" s="15" t="s">
        <v>497</v>
      </c>
      <c r="L443" s="111" t="s">
        <v>491</v>
      </c>
      <c r="M443" s="26"/>
      <c r="N443" s="48"/>
      <c r="O443" s="26"/>
      <c r="P443" s="26"/>
      <c r="Q443" s="69"/>
      <c r="R443" s="33"/>
      <c r="S443" s="49"/>
      <c r="T443" s="30"/>
      <c r="U443" s="16"/>
      <c r="V443" s="16"/>
    </row>
    <row r="444" spans="1:22" x14ac:dyDescent="0.2">
      <c r="A444" s="3"/>
      <c r="B444" s="119"/>
      <c r="C444" s="137"/>
      <c r="D444" s="12" t="s">
        <v>236</v>
      </c>
      <c r="E444" s="14" t="s">
        <v>81</v>
      </c>
      <c r="F444" s="98">
        <v>131</v>
      </c>
      <c r="G444" s="148">
        <f t="shared" si="74"/>
        <v>133.69999999999999</v>
      </c>
      <c r="H444" s="149" t="s">
        <v>88</v>
      </c>
      <c r="I444" s="15">
        <f t="shared" si="75"/>
        <v>147.07</v>
      </c>
      <c r="J444" s="226">
        <f t="shared" si="76"/>
        <v>148</v>
      </c>
      <c r="K444" s="15" t="s">
        <v>497</v>
      </c>
      <c r="L444" s="111" t="s">
        <v>491</v>
      </c>
      <c r="M444" s="26"/>
      <c r="N444" s="48"/>
      <c r="O444" s="26"/>
      <c r="P444" s="26"/>
      <c r="Q444" s="69"/>
      <c r="R444" s="33"/>
      <c r="S444" s="49"/>
      <c r="T444" s="16"/>
      <c r="U444" s="16"/>
      <c r="V444" s="16"/>
    </row>
    <row r="445" spans="1:22" x14ac:dyDescent="0.2">
      <c r="A445" s="3"/>
      <c r="B445" s="119"/>
      <c r="C445" s="137"/>
      <c r="D445" s="12" t="s">
        <v>175</v>
      </c>
      <c r="E445" s="14" t="s">
        <v>81</v>
      </c>
      <c r="F445" s="98">
        <v>148</v>
      </c>
      <c r="G445" s="148">
        <f t="shared" si="74"/>
        <v>151</v>
      </c>
      <c r="H445" s="149" t="s">
        <v>88</v>
      </c>
      <c r="I445" s="15">
        <f t="shared" si="75"/>
        <v>166.10000000000002</v>
      </c>
      <c r="J445" s="226">
        <f t="shared" si="76"/>
        <v>167</v>
      </c>
      <c r="K445" s="15" t="s">
        <v>497</v>
      </c>
      <c r="L445" s="111" t="s">
        <v>491</v>
      </c>
      <c r="M445" s="26"/>
      <c r="N445" s="48"/>
      <c r="O445" s="26"/>
      <c r="P445" s="26"/>
      <c r="Q445" s="69"/>
      <c r="R445" s="33"/>
      <c r="S445" s="49"/>
      <c r="T445" s="16"/>
      <c r="U445" s="16"/>
      <c r="V445" s="16"/>
    </row>
    <row r="446" spans="1:22" x14ac:dyDescent="0.2">
      <c r="A446" s="3"/>
      <c r="B446" s="119"/>
      <c r="C446" s="137"/>
      <c r="D446" s="12" t="s">
        <v>313</v>
      </c>
      <c r="E446" s="14" t="s">
        <v>81</v>
      </c>
      <c r="F446" s="98">
        <v>131</v>
      </c>
      <c r="G446" s="148">
        <f t="shared" si="74"/>
        <v>133.69999999999999</v>
      </c>
      <c r="H446" s="149" t="s">
        <v>88</v>
      </c>
      <c r="I446" s="15">
        <f t="shared" si="75"/>
        <v>147.07</v>
      </c>
      <c r="J446" s="226">
        <f t="shared" si="76"/>
        <v>148</v>
      </c>
      <c r="K446" s="15" t="s">
        <v>497</v>
      </c>
      <c r="L446" s="111" t="s">
        <v>491</v>
      </c>
      <c r="M446" s="26"/>
      <c r="N446" s="48"/>
      <c r="O446" s="26"/>
      <c r="P446" s="26"/>
      <c r="Q446" s="69"/>
      <c r="R446" s="33"/>
      <c r="S446" s="49"/>
      <c r="T446" s="16"/>
      <c r="U446" s="16"/>
      <c r="V446" s="16"/>
    </row>
    <row r="447" spans="1:22" x14ac:dyDescent="0.2">
      <c r="A447" s="3"/>
      <c r="B447" s="119"/>
      <c r="C447" s="137"/>
      <c r="D447" s="12" t="s">
        <v>237</v>
      </c>
      <c r="E447" s="14"/>
      <c r="F447" s="98">
        <v>164</v>
      </c>
      <c r="G447" s="148">
        <f t="shared" si="74"/>
        <v>167.29999999999998</v>
      </c>
      <c r="H447" s="149" t="s">
        <v>88</v>
      </c>
      <c r="I447" s="15">
        <f t="shared" si="75"/>
        <v>184.03</v>
      </c>
      <c r="J447" s="226">
        <f t="shared" si="76"/>
        <v>185</v>
      </c>
      <c r="K447" s="15" t="s">
        <v>497</v>
      </c>
      <c r="L447" s="111" t="s">
        <v>491</v>
      </c>
      <c r="M447" s="26"/>
      <c r="N447" s="48"/>
      <c r="O447" s="26"/>
      <c r="P447" s="26"/>
      <c r="Q447" s="69"/>
      <c r="R447" s="33"/>
      <c r="S447" s="49"/>
      <c r="T447" s="16"/>
      <c r="U447" s="16"/>
      <c r="V447" s="16"/>
    </row>
    <row r="448" spans="1:22" x14ac:dyDescent="0.2">
      <c r="A448" s="3"/>
      <c r="B448" s="119"/>
      <c r="C448" s="137"/>
      <c r="D448" s="12" t="s">
        <v>169</v>
      </c>
      <c r="E448" s="14"/>
      <c r="F448" s="98">
        <v>92</v>
      </c>
      <c r="G448" s="148">
        <f t="shared" si="74"/>
        <v>93.899999999999991</v>
      </c>
      <c r="H448" s="149" t="s">
        <v>88</v>
      </c>
      <c r="I448" s="15">
        <f t="shared" si="75"/>
        <v>103.28999999999999</v>
      </c>
      <c r="J448" s="226">
        <f t="shared" si="76"/>
        <v>104</v>
      </c>
      <c r="K448" s="15" t="s">
        <v>497</v>
      </c>
      <c r="L448" s="111" t="s">
        <v>491</v>
      </c>
      <c r="M448" s="26"/>
      <c r="N448" s="48"/>
      <c r="O448" s="26"/>
      <c r="P448" s="26"/>
      <c r="Q448" s="69"/>
      <c r="R448" s="33"/>
      <c r="S448" s="49"/>
      <c r="T448" s="16"/>
      <c r="U448" s="16"/>
      <c r="V448" s="16"/>
    </row>
    <row r="449" spans="1:22" x14ac:dyDescent="0.2">
      <c r="A449" s="3"/>
      <c r="B449" s="120" t="s">
        <v>354</v>
      </c>
      <c r="C449" s="138"/>
      <c r="D449" s="12" t="s">
        <v>266</v>
      </c>
      <c r="E449" s="14" t="s">
        <v>268</v>
      </c>
      <c r="F449" s="98">
        <v>69</v>
      </c>
      <c r="G449" s="148">
        <f t="shared" si="74"/>
        <v>70.399999999999991</v>
      </c>
      <c r="H449" s="150" t="s">
        <v>88</v>
      </c>
      <c r="I449" s="15">
        <f t="shared" si="75"/>
        <v>77.44</v>
      </c>
      <c r="J449" s="226">
        <f t="shared" si="76"/>
        <v>78</v>
      </c>
      <c r="K449" s="15" t="s">
        <v>497</v>
      </c>
      <c r="L449" s="111" t="s">
        <v>491</v>
      </c>
      <c r="M449" s="26"/>
      <c r="N449" s="48"/>
      <c r="O449" s="26"/>
      <c r="P449" s="26"/>
      <c r="Q449" s="69"/>
      <c r="R449" s="33"/>
      <c r="S449" s="35"/>
      <c r="T449" s="16"/>
      <c r="U449" s="16"/>
      <c r="V449" s="16"/>
    </row>
    <row r="450" spans="1:22" x14ac:dyDescent="0.2">
      <c r="A450" s="3"/>
      <c r="B450" s="119" t="s">
        <v>281</v>
      </c>
      <c r="C450" s="137"/>
      <c r="D450" s="12"/>
      <c r="E450" s="14" t="s">
        <v>267</v>
      </c>
      <c r="F450" s="98">
        <v>120</v>
      </c>
      <c r="G450" s="148">
        <f t="shared" si="74"/>
        <v>122.4</v>
      </c>
      <c r="H450" s="150" t="s">
        <v>87</v>
      </c>
      <c r="I450" s="15">
        <f t="shared" si="75"/>
        <v>122.4</v>
      </c>
      <c r="J450" s="226">
        <f t="shared" si="76"/>
        <v>123</v>
      </c>
      <c r="K450" s="15" t="s">
        <v>497</v>
      </c>
      <c r="L450" s="111" t="s">
        <v>491</v>
      </c>
      <c r="M450" s="16"/>
      <c r="N450" s="26"/>
      <c r="O450" s="26"/>
      <c r="P450" s="16"/>
      <c r="Q450" s="69"/>
      <c r="R450" s="35"/>
      <c r="S450" s="35"/>
      <c r="T450" s="16"/>
      <c r="U450" s="16"/>
      <c r="V450" s="16"/>
    </row>
    <row r="451" spans="1:22" x14ac:dyDescent="0.2">
      <c r="A451" s="3"/>
      <c r="B451" s="119"/>
      <c r="C451" s="137"/>
      <c r="D451" s="12" t="s">
        <v>143</v>
      </c>
      <c r="E451" s="14" t="s">
        <v>144</v>
      </c>
      <c r="F451" s="154" t="s">
        <v>571</v>
      </c>
      <c r="G451" s="153" t="s">
        <v>571</v>
      </c>
      <c r="H451" s="149" t="s">
        <v>87</v>
      </c>
      <c r="I451" s="149"/>
      <c r="J451" s="28" t="s">
        <v>571</v>
      </c>
      <c r="K451" s="15" t="s">
        <v>497</v>
      </c>
      <c r="L451" s="111" t="s">
        <v>491</v>
      </c>
      <c r="M451" s="16"/>
      <c r="N451" s="16"/>
      <c r="O451" s="16"/>
      <c r="P451" s="16"/>
      <c r="Q451" s="69"/>
      <c r="R451" s="35"/>
      <c r="S451" s="35"/>
      <c r="T451" s="16"/>
      <c r="U451" s="16"/>
      <c r="V451" s="16"/>
    </row>
    <row r="452" spans="1:22" x14ac:dyDescent="0.2">
      <c r="A452" s="3"/>
      <c r="B452" s="119"/>
      <c r="C452" s="137"/>
      <c r="D452" s="12" t="s">
        <v>84</v>
      </c>
      <c r="E452" s="14" t="s">
        <v>315</v>
      </c>
      <c r="F452" s="154" t="s">
        <v>571</v>
      </c>
      <c r="G452" s="153" t="s">
        <v>571</v>
      </c>
      <c r="H452" s="149" t="s">
        <v>88</v>
      </c>
      <c r="I452" s="149"/>
      <c r="J452" s="28" t="s">
        <v>571</v>
      </c>
      <c r="K452" s="15" t="s">
        <v>497</v>
      </c>
      <c r="L452" s="111" t="s">
        <v>491</v>
      </c>
      <c r="M452" s="16"/>
      <c r="N452" s="16"/>
      <c r="O452" s="16"/>
      <c r="P452" s="16"/>
      <c r="Q452" s="69"/>
      <c r="R452" s="35"/>
      <c r="S452" s="35"/>
      <c r="T452" s="16"/>
      <c r="U452" s="16"/>
      <c r="V452" s="16"/>
    </row>
    <row r="453" spans="1:22" x14ac:dyDescent="0.2">
      <c r="A453" s="3"/>
      <c r="B453" s="119"/>
      <c r="C453" s="137"/>
      <c r="D453" s="12" t="s">
        <v>145</v>
      </c>
      <c r="E453" s="14" t="s">
        <v>174</v>
      </c>
      <c r="F453" s="154" t="s">
        <v>571</v>
      </c>
      <c r="G453" s="153" t="s">
        <v>571</v>
      </c>
      <c r="H453" s="149" t="s">
        <v>88</v>
      </c>
      <c r="I453" s="149"/>
      <c r="J453" s="28" t="s">
        <v>571</v>
      </c>
      <c r="K453" s="15" t="s">
        <v>497</v>
      </c>
      <c r="L453" s="111" t="s">
        <v>491</v>
      </c>
      <c r="M453" s="16"/>
      <c r="N453" s="16"/>
      <c r="O453" s="16"/>
      <c r="P453" s="16"/>
      <c r="Q453" s="69"/>
      <c r="R453" s="35"/>
      <c r="S453" s="35"/>
      <c r="T453" s="16"/>
      <c r="U453" s="16"/>
      <c r="V453" s="16"/>
    </row>
    <row r="454" spans="1:22" x14ac:dyDescent="0.2">
      <c r="A454" s="3"/>
      <c r="B454" s="119"/>
      <c r="C454" s="137"/>
      <c r="D454" s="12" t="s">
        <v>286</v>
      </c>
      <c r="E454" s="14" t="s">
        <v>174</v>
      </c>
      <c r="F454" s="154" t="s">
        <v>571</v>
      </c>
      <c r="G454" s="153" t="s">
        <v>571</v>
      </c>
      <c r="H454" s="149" t="s">
        <v>88</v>
      </c>
      <c r="I454" s="149"/>
      <c r="J454" s="28" t="s">
        <v>571</v>
      </c>
      <c r="K454" s="15" t="s">
        <v>497</v>
      </c>
      <c r="L454" s="111" t="s">
        <v>491</v>
      </c>
    </row>
    <row r="455" spans="1:22" x14ac:dyDescent="0.2">
      <c r="A455" s="3"/>
      <c r="B455" s="119"/>
      <c r="C455" s="137"/>
      <c r="D455" s="12" t="s">
        <v>288</v>
      </c>
      <c r="E455" s="14" t="s">
        <v>174</v>
      </c>
      <c r="F455" s="154" t="s">
        <v>571</v>
      </c>
      <c r="G455" s="153" t="s">
        <v>571</v>
      </c>
      <c r="H455" s="149" t="s">
        <v>88</v>
      </c>
      <c r="I455" s="149"/>
      <c r="J455" s="28" t="s">
        <v>571</v>
      </c>
      <c r="K455" s="15" t="s">
        <v>497</v>
      </c>
      <c r="L455" s="111" t="s">
        <v>491</v>
      </c>
    </row>
    <row r="456" spans="1:22" x14ac:dyDescent="0.2">
      <c r="A456" s="3"/>
      <c r="B456" s="119"/>
      <c r="C456" s="137"/>
      <c r="D456" s="12" t="s">
        <v>287</v>
      </c>
      <c r="E456" s="14" t="s">
        <v>174</v>
      </c>
      <c r="F456" s="154" t="s">
        <v>571</v>
      </c>
      <c r="G456" s="153" t="s">
        <v>571</v>
      </c>
      <c r="H456" s="149" t="s">
        <v>88</v>
      </c>
      <c r="I456" s="149"/>
      <c r="J456" s="28" t="s">
        <v>571</v>
      </c>
      <c r="K456" s="15" t="s">
        <v>497</v>
      </c>
      <c r="L456" s="111" t="s">
        <v>491</v>
      </c>
    </row>
    <row r="457" spans="1:22" x14ac:dyDescent="0.2">
      <c r="A457" s="3"/>
      <c r="B457" s="119"/>
      <c r="C457" s="137"/>
      <c r="D457" s="12" t="s">
        <v>285</v>
      </c>
      <c r="E457" s="14" t="s">
        <v>174</v>
      </c>
      <c r="F457" s="154" t="s">
        <v>571</v>
      </c>
      <c r="G457" s="153" t="s">
        <v>571</v>
      </c>
      <c r="H457" s="149" t="s">
        <v>88</v>
      </c>
      <c r="I457" s="149"/>
      <c r="J457" s="28" t="s">
        <v>571</v>
      </c>
      <c r="K457" s="15" t="s">
        <v>497</v>
      </c>
      <c r="L457" s="111" t="s">
        <v>491</v>
      </c>
    </row>
    <row r="458" spans="1:22" x14ac:dyDescent="0.2">
      <c r="A458" s="3"/>
      <c r="B458" s="119"/>
      <c r="C458" s="137"/>
      <c r="D458" s="12" t="s">
        <v>426</v>
      </c>
      <c r="E458" s="14" t="s">
        <v>174</v>
      </c>
      <c r="F458" s="154" t="s">
        <v>571</v>
      </c>
      <c r="G458" s="153" t="s">
        <v>571</v>
      </c>
      <c r="H458" s="149" t="s">
        <v>88</v>
      </c>
      <c r="I458" s="149"/>
      <c r="J458" s="28" t="s">
        <v>571</v>
      </c>
      <c r="K458" s="15" t="s">
        <v>497</v>
      </c>
      <c r="L458" s="111" t="s">
        <v>491</v>
      </c>
      <c r="M458" s="16"/>
      <c r="N458" s="16"/>
    </row>
    <row r="459" spans="1:22" x14ac:dyDescent="0.2">
      <c r="A459" s="3"/>
      <c r="B459" s="119"/>
      <c r="C459" s="137"/>
      <c r="D459" s="12" t="s">
        <v>227</v>
      </c>
      <c r="E459" s="14" t="s">
        <v>174</v>
      </c>
      <c r="F459" s="154" t="s">
        <v>571</v>
      </c>
      <c r="G459" s="153" t="s">
        <v>571</v>
      </c>
      <c r="H459" s="149" t="s">
        <v>88</v>
      </c>
      <c r="I459" s="149"/>
      <c r="J459" s="28" t="s">
        <v>571</v>
      </c>
      <c r="K459" s="15" t="s">
        <v>497</v>
      </c>
      <c r="L459" s="111"/>
      <c r="M459" s="16"/>
      <c r="N459" s="16"/>
    </row>
    <row r="460" spans="1:22" ht="13.5" thickBot="1" x14ac:dyDescent="0.25">
      <c r="A460" s="43"/>
      <c r="B460" s="121"/>
      <c r="C460" s="144"/>
      <c r="D460" s="219" t="s">
        <v>566</v>
      </c>
      <c r="E460" s="219" t="s">
        <v>570</v>
      </c>
      <c r="F460" s="237" t="s">
        <v>571</v>
      </c>
      <c r="G460" s="153" t="s">
        <v>571</v>
      </c>
      <c r="H460" s="149" t="s">
        <v>88</v>
      </c>
      <c r="I460" s="228"/>
      <c r="J460" s="28" t="s">
        <v>571</v>
      </c>
      <c r="K460" s="232" t="s">
        <v>497</v>
      </c>
      <c r="L460" s="111" t="s">
        <v>491</v>
      </c>
      <c r="M460" s="16"/>
      <c r="N460" s="16"/>
    </row>
    <row r="461" spans="1:22" x14ac:dyDescent="0.2">
      <c r="A461" s="227"/>
      <c r="B461" s="143"/>
      <c r="C461" s="143"/>
      <c r="D461" s="219"/>
      <c r="E461" s="219"/>
      <c r="F461" s="237"/>
      <c r="G461" s="153"/>
      <c r="H461" s="228"/>
      <c r="I461" s="228"/>
      <c r="J461" s="28"/>
      <c r="K461" s="229"/>
      <c r="L461" s="219"/>
      <c r="M461" s="16"/>
      <c r="N461" s="16"/>
    </row>
    <row r="462" spans="1:22" x14ac:dyDescent="0.2">
      <c r="A462" s="227"/>
      <c r="B462" s="143"/>
      <c r="C462" s="143"/>
      <c r="D462" s="230"/>
      <c r="E462" s="219"/>
      <c r="F462" s="237"/>
      <c r="G462" s="153"/>
      <c r="H462" s="228"/>
      <c r="I462" s="228"/>
      <c r="J462" s="28"/>
      <c r="K462" s="229"/>
      <c r="L462" s="219"/>
      <c r="M462" s="16"/>
      <c r="N462" s="16"/>
    </row>
    <row r="463" spans="1:22" x14ac:dyDescent="0.2">
      <c r="A463" s="35"/>
      <c r="D463" s="219"/>
      <c r="E463" s="219"/>
      <c r="F463" s="238"/>
      <c r="G463" s="235"/>
      <c r="H463" s="35"/>
      <c r="I463" s="35"/>
      <c r="J463" s="233"/>
      <c r="L463" s="16"/>
    </row>
    <row r="464" spans="1:22" x14ac:dyDescent="0.2">
      <c r="A464" s="35"/>
      <c r="D464" s="219"/>
      <c r="E464" s="219"/>
      <c r="F464" s="239"/>
      <c r="G464" s="236"/>
      <c r="H464" s="231"/>
      <c r="I464" s="231"/>
      <c r="J464" s="233"/>
    </row>
    <row r="465" spans="6:10" x14ac:dyDescent="0.2">
      <c r="F465" s="239"/>
      <c r="G465" s="236"/>
      <c r="H465" s="231"/>
      <c r="I465" s="231"/>
      <c r="J465" s="234"/>
    </row>
    <row r="466" spans="6:10" x14ac:dyDescent="0.2">
      <c r="F466" s="239"/>
      <c r="G466" s="236"/>
      <c r="H466" s="231"/>
      <c r="I466" s="231"/>
      <c r="J466" s="234"/>
    </row>
    <row r="474" spans="6:10" x14ac:dyDescent="0.2">
      <c r="G474" s="220" t="s">
        <v>572</v>
      </c>
    </row>
  </sheetData>
  <customSheetViews>
    <customSheetView guid="{C47ECE8D-A66F-4AED-BC54-C89088704184}" showPageBreaks="1" fitToPage="1" printArea="1" hiddenColumns="1" view="pageBreakPreview" topLeftCell="B1">
      <pane ySplit="3" topLeftCell="A4" activePane="bottomLeft" state="frozen"/>
      <selection pane="bottomLeft" activeCell="F22" sqref="F22"/>
      <pageMargins left="0.35433070866141736" right="0" top="0.78740157480314965" bottom="0.59055118110236227" header="0.31496062992125984" footer="0.31496062992125984"/>
      <printOptions horizontalCentered="1" gridLines="1"/>
      <pageSetup paperSize="9" scale="67" firstPageNumber="29" fitToHeight="0" orientation="landscape" verticalDpi="1200" r:id="rId1"/>
      <headerFooter differentOddEven="1" alignWithMargins="0">
        <oddHeader xml:space="preserve">&amp;C&amp;"Arial,Bold"Shire of Victoria Plains
Schedule of Fees &amp; Charges 2019-20
</oddHeader>
        <oddFooter>&amp;RPage &amp;P</oddFooter>
        <evenHeader>&amp;C&amp;"Arial,Bold"Shire of Victoria Plains
Schedule of Fees &amp; Charges 2018-19</evenHeader>
      </headerFooter>
    </customSheetView>
    <customSheetView guid="{B7800258-08D1-46D4-B918-E7ED3A10C066}" showPageBreaks="1" view="pageBreakPreview">
      <pane ySplit="3" topLeftCell="A82" activePane="bottomLeft" state="frozen"/>
      <selection pane="bottomLeft" activeCell="C120" sqref="C120"/>
      <pageMargins left="0.35433070866141736" right="0" top="0.78740157480314965" bottom="0.59055118110236227" header="0.31496062992125984" footer="0.31496062992125984"/>
      <printOptions horizontalCentered="1" gridLines="1"/>
      <pageSetup paperSize="9" scale="93" firstPageNumber="29" fitToHeight="12" orientation="landscape" verticalDpi="1200" r:id="rId2"/>
      <headerFooter differentOddEven="1" alignWithMargins="0">
        <oddHeader xml:space="preserve">&amp;C&amp;"Arial,Bold"Shire of Victoria Plains
Schedule of Fees &amp; Charges 2018-19
</oddHeader>
        <oddFooter>&amp;RPage &amp;P</oddFooter>
        <evenHeader>&amp;C&amp;"Arial,Bold"Shire of Victoria Plains
Schedule of Fees &amp; Charges 2018-19</evenHeader>
      </headerFooter>
    </customSheetView>
    <customSheetView guid="{5F6BF4B1-7E26-4CF9-9F71-AED2F9E4B1E3}" scale="75" showPageBreaks="1" hiddenColumns="1" view="pageBreakPreview">
      <pane ySplit="3" topLeftCell="A4" activePane="bottomLeft" state="frozen"/>
      <selection pane="bottomLeft" activeCell="D22" sqref="D22"/>
      <pageMargins left="0.35433070866141736" right="0" top="0.78740157480314965" bottom="0.59055118110236227" header="0.31496062992125984" footer="0.31496062992125984"/>
      <printOptions horizontalCentered="1" gridLines="1"/>
      <pageSetup paperSize="9" scale="93" firstPageNumber="29" fitToHeight="12" orientation="landscape" verticalDpi="1200" r:id="rId3"/>
      <headerFooter differentOddEven="1" alignWithMargins="0">
        <oddHeader xml:space="preserve">&amp;C&amp;"Arial,Bold"Shire of Victoria Plains
Schedule of Fees &amp; Charges 2018-19
</oddHeader>
        <oddFooter>&amp;RPage &amp;P</oddFooter>
        <evenHeader>&amp;C&amp;"Arial,Bold"Shire of Victoria Plains
Schedule of Fees &amp; Charges 2018-19</evenHeader>
      </headerFooter>
    </customSheetView>
    <customSheetView guid="{6CD4A64C-7C05-4843-85FD-78D63A1D1B41}" showPageBreaks="1" printArea="1">
      <pane ySplit="3" topLeftCell="A103" activePane="bottomLeft" state="frozen"/>
      <selection pane="bottomLeft" activeCell="D105" sqref="D105"/>
      <colBreaks count="1" manualBreakCount="1">
        <brk id="13" max="1048575" man="1"/>
      </colBreaks>
      <pageMargins left="0.35433070866141736" right="0" top="0.78740157480314965" bottom="0.59055118110236227" header="0.31496062992125984" footer="0.31496062992125984"/>
      <printOptions horizontalCentered="1" gridLines="1"/>
      <pageSetup paperSize="9" scale="65" firstPageNumber="29" fitToHeight="12" orientation="landscape" verticalDpi="1200" r:id="rId4"/>
      <headerFooter differentOddEven="1" alignWithMargins="0">
        <oddHeader xml:space="preserve">&amp;C&amp;"Arial,Bold"Shire of Victoria Plains
Schedule of Fees &amp; Charges 2018-19
</oddHeader>
        <oddFooter>&amp;RPage &amp;P</oddFooter>
      </headerFooter>
    </customSheetView>
    <customSheetView guid="{2F55DCF5-EAC3-43C5-951C-E2F8C61B21EE}" showPageBreaks="1" printArea="1" hiddenColumns="1" topLeftCell="A185">
      <selection activeCell="F222" sqref="F222"/>
      <rowBreaks count="8" manualBreakCount="8">
        <brk id="60" max="9" man="1"/>
        <brk id="61" max="9" man="1"/>
        <brk id="118" max="9" man="1"/>
        <brk id="171" max="9" man="1"/>
        <brk id="228" max="9" man="1"/>
        <brk id="286" max="9" man="1"/>
        <brk id="344" max="9" man="1"/>
        <brk id="401" max="9" man="1"/>
      </rowBreaks>
      <colBreaks count="2" manualBreakCount="2">
        <brk id="12" max="436" man="1"/>
        <brk id="13" max="1048575" man="1"/>
      </colBreaks>
      <pageMargins left="0.35433070866141736" right="0" top="0.78740157480314965" bottom="0.59055118110236227" header="0.31496062992125984" footer="0.31496062992125984"/>
      <printOptions horizontalCentered="1" gridLines="1"/>
      <pageSetup paperSize="9" scale="65" firstPageNumber="29" fitToHeight="12" orientation="landscape" verticalDpi="1200" r:id="rId5"/>
      <headerFooter differentOddEven="1" alignWithMargins="0">
        <oddHeader xml:space="preserve">&amp;C&amp;"Arial,Bold"Shire of Victoria Plains
Schedule of Fees &amp; Charges 2018-19
</oddHeader>
        <oddFooter>&amp;RPage &amp;P</oddFooter>
      </headerFooter>
    </customSheetView>
  </customSheetViews>
  <mergeCells count="1">
    <mergeCell ref="N433:P433"/>
  </mergeCells>
  <phoneticPr fontId="0" type="noConversion"/>
  <printOptions horizontalCentered="1" gridLines="1"/>
  <pageMargins left="0.35433070866141736" right="0" top="0.9055118110236221" bottom="0.43307086614173229" header="0.31496062992125984" footer="0.31496062992125984"/>
  <pageSetup paperSize="9" scale="79" firstPageNumber="29" fitToHeight="0" orientation="landscape" verticalDpi="1200" r:id="rId6"/>
  <headerFooter alignWithMargins="0">
    <oddHeader xml:space="preserve">&amp;C&amp;"Arial,Bold"Shire of Victoria Plains
Schedule of Fees &amp; Charges 2022-23
</oddHeader>
    <oddFooter>&amp;RPage &amp;P</oddFooter>
    <evenHeader>&amp;C&amp;"Arial,Bold"Shire of Victoria Plains
Schedule of Fees &amp; Charges 2018-19</evenHeader>
  </headerFooter>
  <rowBreaks count="10" manualBreakCount="10">
    <brk id="49" min="3" max="11" man="1"/>
    <brk id="93" min="3" max="11" man="1"/>
    <brk id="138" min="3" max="11" man="1"/>
    <brk id="180" min="3" max="11" man="1"/>
    <brk id="210" min="3" max="11" man="1"/>
    <brk id="256" min="3" max="11" man="1"/>
    <brk id="302" min="3" max="11" man="1"/>
    <brk id="347" min="3" max="11" man="1"/>
    <brk id="392" min="3" max="11" man="1"/>
    <brk id="432" min="3" max="11" man="1"/>
  </rowBreaks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88258-BEE3-42D2-807E-3D18CEF73024}">
  <dimension ref="A1:M35"/>
  <sheetViews>
    <sheetView workbookViewId="0">
      <selection activeCell="A31" sqref="A31"/>
    </sheetView>
  </sheetViews>
  <sheetFormatPr defaultRowHeight="15" x14ac:dyDescent="0.25"/>
  <cols>
    <col min="1" max="1" width="32.140625" bestFit="1" customWidth="1"/>
    <col min="2" max="2" width="56.7109375" bestFit="1" customWidth="1"/>
    <col min="3" max="3" width="19.85546875" style="218" bestFit="1" customWidth="1"/>
    <col min="4" max="5" width="16" style="218" customWidth="1"/>
    <col min="6" max="7" width="18.85546875" style="218" customWidth="1"/>
    <col min="12" max="12" width="16.7109375" bestFit="1" customWidth="1"/>
  </cols>
  <sheetData>
    <row r="1" spans="1:12" x14ac:dyDescent="0.25">
      <c r="A1" s="86" t="s">
        <v>569</v>
      </c>
      <c r="B1" s="87" t="s">
        <v>0</v>
      </c>
      <c r="C1" s="170" t="s">
        <v>465</v>
      </c>
      <c r="D1" s="170" t="s">
        <v>551</v>
      </c>
      <c r="E1" s="170" t="s">
        <v>552</v>
      </c>
      <c r="F1" s="170" t="s">
        <v>553</v>
      </c>
      <c r="G1" s="171" t="s">
        <v>554</v>
      </c>
      <c r="H1" s="101" t="s">
        <v>463</v>
      </c>
      <c r="I1" s="101" t="s">
        <v>465</v>
      </c>
      <c r="J1" s="172"/>
      <c r="K1" s="103" t="s">
        <v>466</v>
      </c>
      <c r="L1" s="173"/>
    </row>
    <row r="2" spans="1:12" ht="12.75" x14ac:dyDescent="0.2">
      <c r="A2" s="89" t="s">
        <v>1</v>
      </c>
      <c r="B2" s="90" t="s">
        <v>2</v>
      </c>
      <c r="C2" s="174" t="s">
        <v>555</v>
      </c>
      <c r="D2" s="174" t="s">
        <v>556</v>
      </c>
      <c r="E2" s="174" t="s">
        <v>557</v>
      </c>
      <c r="F2" s="174" t="s">
        <v>558</v>
      </c>
      <c r="G2" s="175" t="s">
        <v>559</v>
      </c>
      <c r="H2" s="104" t="s">
        <v>3</v>
      </c>
      <c r="I2" s="104" t="s">
        <v>3</v>
      </c>
      <c r="J2" s="104" t="s">
        <v>85</v>
      </c>
      <c r="K2" s="105" t="s">
        <v>3</v>
      </c>
      <c r="L2" s="125" t="s">
        <v>496</v>
      </c>
    </row>
    <row r="3" spans="1:12" ht="13.5" thickBot="1" x14ac:dyDescent="0.25">
      <c r="A3" s="176"/>
      <c r="B3" s="177"/>
      <c r="C3" s="178" t="s">
        <v>560</v>
      </c>
      <c r="D3" s="178" t="s">
        <v>561</v>
      </c>
      <c r="E3" s="178" t="s">
        <v>560</v>
      </c>
      <c r="F3" s="178" t="s">
        <v>562</v>
      </c>
      <c r="G3" s="179" t="s">
        <v>563</v>
      </c>
      <c r="H3" s="106" t="s">
        <v>433</v>
      </c>
      <c r="I3" s="106" t="s">
        <v>433</v>
      </c>
      <c r="J3" s="106" t="s">
        <v>269</v>
      </c>
      <c r="K3" s="107" t="s">
        <v>86</v>
      </c>
      <c r="L3" s="93"/>
    </row>
    <row r="4" spans="1:12" ht="12.75" x14ac:dyDescent="0.2">
      <c r="A4" s="180" t="s">
        <v>80</v>
      </c>
      <c r="B4" s="181"/>
      <c r="C4" s="182"/>
      <c r="D4" s="182"/>
      <c r="E4" s="182"/>
      <c r="F4" s="182"/>
      <c r="G4" s="182"/>
      <c r="H4" s="183"/>
      <c r="I4" s="184"/>
      <c r="J4" s="185"/>
      <c r="K4" s="186"/>
      <c r="L4" s="186"/>
    </row>
    <row r="5" spans="1:12" ht="12.75" x14ac:dyDescent="0.2">
      <c r="A5" s="187" t="s">
        <v>109</v>
      </c>
      <c r="B5" s="188"/>
      <c r="C5" s="189"/>
      <c r="D5" s="189"/>
      <c r="E5" s="189"/>
      <c r="F5" s="189"/>
      <c r="G5" s="189"/>
      <c r="H5" s="190"/>
      <c r="I5" s="191"/>
      <c r="J5" s="192"/>
      <c r="K5" s="15"/>
      <c r="L5" s="15"/>
    </row>
    <row r="6" spans="1:12" ht="12.75" x14ac:dyDescent="0.2">
      <c r="A6" s="193" t="s">
        <v>235</v>
      </c>
      <c r="B6" s="188" t="s">
        <v>81</v>
      </c>
      <c r="C6" s="189">
        <v>30.45</v>
      </c>
      <c r="D6" s="189">
        <f>C6</f>
        <v>30.45</v>
      </c>
      <c r="E6" s="194">
        <v>83</v>
      </c>
      <c r="F6" s="194">
        <f>(C6+D6+E6)*1.25</f>
        <v>179.875</v>
      </c>
      <c r="G6" s="194">
        <v>179.88</v>
      </c>
      <c r="H6" s="190">
        <v>173.8</v>
      </c>
      <c r="I6" s="191">
        <f t="shared" ref="I6:I22" si="0">ROUNDUP(H6*(1+$S$3),0)</f>
        <v>174</v>
      </c>
      <c r="J6" s="192" t="s">
        <v>88</v>
      </c>
      <c r="K6" s="15">
        <f>IF(J6="No",I6,IF(J6="Yes",I6*1.1,"Error"))-0.1</f>
        <v>191.3</v>
      </c>
      <c r="L6" s="15" t="s">
        <v>497</v>
      </c>
    </row>
    <row r="7" spans="1:12" ht="12.75" x14ac:dyDescent="0.2">
      <c r="A7" s="193" t="s">
        <v>82</v>
      </c>
      <c r="B7" s="188" t="s">
        <v>81</v>
      </c>
      <c r="C7" s="189">
        <v>30.45</v>
      </c>
      <c r="D7" s="189">
        <f t="shared" ref="D7:D22" si="1">C7</f>
        <v>30.45</v>
      </c>
      <c r="E7" s="194">
        <v>82</v>
      </c>
      <c r="F7" s="194">
        <f t="shared" ref="F7:F22" si="2">(C7+D7+E7)*1.25</f>
        <v>178.625</v>
      </c>
      <c r="G7" s="194">
        <v>178.63</v>
      </c>
      <c r="H7" s="190">
        <v>157.30000000000001</v>
      </c>
      <c r="I7" s="191">
        <f t="shared" si="0"/>
        <v>158</v>
      </c>
      <c r="J7" s="192" t="s">
        <v>88</v>
      </c>
      <c r="K7" s="15">
        <f>IF(J7="No",I7,IF(J7="Yes",I7*1.1,"Error"))+0.1</f>
        <v>173.9</v>
      </c>
      <c r="L7" s="15" t="s">
        <v>497</v>
      </c>
    </row>
    <row r="8" spans="1:12" ht="12.75" x14ac:dyDescent="0.2">
      <c r="A8" s="193" t="s">
        <v>345</v>
      </c>
      <c r="B8" s="188" t="s">
        <v>81</v>
      </c>
      <c r="C8" s="189">
        <v>30.45</v>
      </c>
      <c r="D8" s="189">
        <f t="shared" si="1"/>
        <v>30.45</v>
      </c>
      <c r="E8" s="194">
        <v>20</v>
      </c>
      <c r="F8" s="194">
        <f t="shared" si="2"/>
        <v>101.125</v>
      </c>
      <c r="G8" s="194">
        <v>101.13</v>
      </c>
      <c r="H8" s="190">
        <v>114.4</v>
      </c>
      <c r="I8" s="191">
        <f t="shared" si="0"/>
        <v>115</v>
      </c>
      <c r="J8" s="192" t="s">
        <v>88</v>
      </c>
      <c r="K8" s="15">
        <f>IF(J8="No",I8,IF(J8="Yes",I8*1.1,"Error"))+0.1</f>
        <v>126.60000000000001</v>
      </c>
      <c r="L8" s="15" t="s">
        <v>497</v>
      </c>
    </row>
    <row r="9" spans="1:12" ht="12.75" x14ac:dyDescent="0.2">
      <c r="A9" s="193" t="s">
        <v>83</v>
      </c>
      <c r="B9" s="188" t="s">
        <v>81</v>
      </c>
      <c r="C9" s="189">
        <v>30.45</v>
      </c>
      <c r="D9" s="189">
        <f t="shared" si="1"/>
        <v>30.45</v>
      </c>
      <c r="E9" s="194">
        <v>15</v>
      </c>
      <c r="F9" s="194">
        <f t="shared" si="2"/>
        <v>94.875</v>
      </c>
      <c r="G9" s="194">
        <v>94.88</v>
      </c>
      <c r="H9" s="190">
        <v>125.4</v>
      </c>
      <c r="I9" s="191">
        <f>ROUNDUP(H9*(1+$S$3),0)+0.01</f>
        <v>126.01</v>
      </c>
      <c r="J9" s="192" t="s">
        <v>88</v>
      </c>
      <c r="K9" s="15">
        <f>IF(J9="No",I9,IF(J9="Yes",I9*1.1,"Error"))-0.11</f>
        <v>138.501</v>
      </c>
      <c r="L9" s="15" t="s">
        <v>497</v>
      </c>
    </row>
    <row r="10" spans="1:12" ht="12.75" x14ac:dyDescent="0.2">
      <c r="A10" s="193" t="s">
        <v>312</v>
      </c>
      <c r="B10" s="188" t="s">
        <v>81</v>
      </c>
      <c r="C10" s="189">
        <v>30.45</v>
      </c>
      <c r="D10" s="189">
        <f t="shared" si="1"/>
        <v>30.45</v>
      </c>
      <c r="E10" s="194">
        <v>65</v>
      </c>
      <c r="F10" s="194">
        <f t="shared" si="2"/>
        <v>157.375</v>
      </c>
      <c r="G10" s="194">
        <v>157.38</v>
      </c>
      <c r="H10" s="190">
        <v>195.8</v>
      </c>
      <c r="I10" s="191">
        <f t="shared" si="0"/>
        <v>196</v>
      </c>
      <c r="J10" s="192" t="s">
        <v>88</v>
      </c>
      <c r="K10" s="15">
        <f>IF(J10="No",I10,IF(J10="Yes",I10*1.1,"Error"))+0.1</f>
        <v>215.70000000000002</v>
      </c>
      <c r="L10" s="15" t="s">
        <v>497</v>
      </c>
    </row>
    <row r="11" spans="1:12" ht="12.75" x14ac:dyDescent="0.2">
      <c r="A11" s="193" t="s">
        <v>332</v>
      </c>
      <c r="B11" s="188" t="s">
        <v>81</v>
      </c>
      <c r="C11" s="189">
        <v>30.45</v>
      </c>
      <c r="D11" s="189">
        <f t="shared" si="1"/>
        <v>30.45</v>
      </c>
      <c r="E11" s="194">
        <v>65</v>
      </c>
      <c r="F11" s="194">
        <f t="shared" si="2"/>
        <v>157.375</v>
      </c>
      <c r="G11" s="194">
        <v>157.38</v>
      </c>
      <c r="H11" s="190">
        <v>217.8</v>
      </c>
      <c r="I11" s="191">
        <f t="shared" si="0"/>
        <v>218</v>
      </c>
      <c r="J11" s="192" t="s">
        <v>88</v>
      </c>
      <c r="K11" s="15">
        <f>IF(J11="No",I11,IF(J11="Yes",I11*1.1,"Error"))+0.3</f>
        <v>240.10000000000002</v>
      </c>
      <c r="L11" s="15" t="s">
        <v>497</v>
      </c>
    </row>
    <row r="12" spans="1:12" ht="12.75" x14ac:dyDescent="0.2">
      <c r="A12" s="193" t="s">
        <v>271</v>
      </c>
      <c r="B12" s="188" t="s">
        <v>81</v>
      </c>
      <c r="C12" s="189">
        <v>30.45</v>
      </c>
      <c r="D12" s="189">
        <f t="shared" si="1"/>
        <v>30.45</v>
      </c>
      <c r="E12" s="194">
        <v>88</v>
      </c>
      <c r="F12" s="194">
        <f t="shared" si="2"/>
        <v>186.125</v>
      </c>
      <c r="G12" s="194">
        <v>186.13</v>
      </c>
      <c r="H12" s="190">
        <v>141.9</v>
      </c>
      <c r="I12" s="191">
        <f t="shared" si="0"/>
        <v>142</v>
      </c>
      <c r="J12" s="192" t="s">
        <v>88</v>
      </c>
      <c r="K12" s="15">
        <f>IF(J12="No",I12,IF(J12="Yes",I12*1.1,"Error"))+0.2</f>
        <v>156.4</v>
      </c>
      <c r="L12" s="15" t="s">
        <v>497</v>
      </c>
    </row>
    <row r="13" spans="1:12" ht="12.75" x14ac:dyDescent="0.2">
      <c r="A13" s="193" t="s">
        <v>272</v>
      </c>
      <c r="B13" s="188" t="s">
        <v>81</v>
      </c>
      <c r="C13" s="189">
        <v>30.45</v>
      </c>
      <c r="D13" s="189">
        <f t="shared" si="1"/>
        <v>30.45</v>
      </c>
      <c r="E13" s="194">
        <v>86</v>
      </c>
      <c r="F13" s="194">
        <f t="shared" si="2"/>
        <v>183.625</v>
      </c>
      <c r="G13" s="194">
        <v>183.63</v>
      </c>
      <c r="H13" s="190">
        <v>179.3</v>
      </c>
      <c r="I13" s="191">
        <f t="shared" si="0"/>
        <v>180</v>
      </c>
      <c r="J13" s="192" t="s">
        <v>88</v>
      </c>
      <c r="K13" s="15">
        <f>IF(J13="No",I13,IF(J13="Yes",I13*1.1,"Error"))+0.3</f>
        <v>198.30000000000004</v>
      </c>
      <c r="L13" s="15" t="s">
        <v>497</v>
      </c>
    </row>
    <row r="14" spans="1:12" ht="12.75" x14ac:dyDescent="0.2">
      <c r="A14" s="193" t="s">
        <v>314</v>
      </c>
      <c r="B14" s="188" t="s">
        <v>81</v>
      </c>
      <c r="C14" s="189">
        <v>30.45</v>
      </c>
      <c r="D14" s="189">
        <f t="shared" si="1"/>
        <v>30.45</v>
      </c>
      <c r="E14" s="194">
        <v>88</v>
      </c>
      <c r="F14" s="194">
        <f t="shared" si="2"/>
        <v>186.125</v>
      </c>
      <c r="G14" s="194">
        <v>186.13</v>
      </c>
      <c r="H14" s="190">
        <v>147.4</v>
      </c>
      <c r="I14" s="191">
        <f t="shared" si="0"/>
        <v>148</v>
      </c>
      <c r="J14" s="192" t="s">
        <v>88</v>
      </c>
      <c r="K14" s="15">
        <f>IF(J14="No",I14,IF(J14="Yes",I14*1.1,"Error"))+0.1</f>
        <v>162.9</v>
      </c>
      <c r="L14" s="15" t="s">
        <v>497</v>
      </c>
    </row>
    <row r="15" spans="1:12" ht="12.75" x14ac:dyDescent="0.2">
      <c r="A15" s="193" t="s">
        <v>236</v>
      </c>
      <c r="B15" s="188" t="s">
        <v>81</v>
      </c>
      <c r="C15" s="189">
        <v>30.45</v>
      </c>
      <c r="D15" s="189">
        <f t="shared" si="1"/>
        <v>30.45</v>
      </c>
      <c r="E15" s="194">
        <v>64</v>
      </c>
      <c r="F15" s="194">
        <f t="shared" si="2"/>
        <v>156.125</v>
      </c>
      <c r="G15" s="194">
        <v>156.13</v>
      </c>
      <c r="H15" s="190">
        <v>125.4</v>
      </c>
      <c r="I15" s="191">
        <f>ROUNDUP(H15*(1+$S$3),0)+0.01</f>
        <v>126.01</v>
      </c>
      <c r="J15" s="192" t="s">
        <v>88</v>
      </c>
      <c r="K15" s="15">
        <f>IF(J15="No",I15,IF(J15="Yes",I15*1.1,"Error"))-0.11</f>
        <v>138.501</v>
      </c>
      <c r="L15" s="15" t="s">
        <v>497</v>
      </c>
    </row>
    <row r="16" spans="1:12" ht="12.75" x14ac:dyDescent="0.2">
      <c r="A16" s="193" t="s">
        <v>175</v>
      </c>
      <c r="B16" s="188" t="s">
        <v>81</v>
      </c>
      <c r="C16" s="189">
        <v>30.45</v>
      </c>
      <c r="D16" s="189">
        <f t="shared" si="1"/>
        <v>30.45</v>
      </c>
      <c r="E16" s="194">
        <v>44</v>
      </c>
      <c r="F16" s="194">
        <f t="shared" si="2"/>
        <v>131.125</v>
      </c>
      <c r="G16" s="194">
        <v>131.13</v>
      </c>
      <c r="H16" s="190">
        <v>141.9</v>
      </c>
      <c r="I16" s="191">
        <f t="shared" si="0"/>
        <v>142</v>
      </c>
      <c r="J16" s="192" t="s">
        <v>88</v>
      </c>
      <c r="K16" s="15">
        <f>IF(J16="No",I16,IF(J16="Yes",I16*1.1,"Error"))+0.2</f>
        <v>156.4</v>
      </c>
      <c r="L16" s="15" t="s">
        <v>497</v>
      </c>
    </row>
    <row r="17" spans="1:13" ht="12.75" x14ac:dyDescent="0.2">
      <c r="A17" s="193" t="s">
        <v>313</v>
      </c>
      <c r="B17" s="188" t="s">
        <v>81</v>
      </c>
      <c r="C17" s="189">
        <v>30.45</v>
      </c>
      <c r="D17" s="189">
        <f t="shared" si="1"/>
        <v>30.45</v>
      </c>
      <c r="E17" s="194">
        <v>108</v>
      </c>
      <c r="F17" s="194">
        <f t="shared" si="2"/>
        <v>211.125</v>
      </c>
      <c r="G17" s="194">
        <v>211.13</v>
      </c>
      <c r="H17" s="190">
        <v>125.4</v>
      </c>
      <c r="I17" s="191">
        <f>ROUNDUP(H17*(1+$S$3),0)+0.01</f>
        <v>126.01</v>
      </c>
      <c r="J17" s="192" t="s">
        <v>88</v>
      </c>
      <c r="K17" s="15">
        <f>IF(J17="No",I17,IF(J17="Yes",I17*1.1,"Error"))-0.11</f>
        <v>138.501</v>
      </c>
      <c r="L17" s="15" t="s">
        <v>497</v>
      </c>
    </row>
    <row r="18" spans="1:13" x14ac:dyDescent="0.25">
      <c r="A18" s="195" t="s">
        <v>121</v>
      </c>
      <c r="B18" s="196" t="s">
        <v>125</v>
      </c>
      <c r="C18" s="197"/>
      <c r="D18" s="197"/>
      <c r="E18" s="198"/>
      <c r="F18" s="199"/>
      <c r="G18" s="198"/>
      <c r="H18" s="200">
        <v>162.80000000000001</v>
      </c>
      <c r="I18" s="201">
        <f t="shared" si="0"/>
        <v>163</v>
      </c>
      <c r="J18" s="202" t="s">
        <v>88</v>
      </c>
      <c r="K18" s="203">
        <f t="shared" ref="K18:K24" si="3">IF(J18="No",I18,IF(J18="Yes",I18*1.1,"Error"))</f>
        <v>179.3</v>
      </c>
      <c r="L18" s="203" t="s">
        <v>497</v>
      </c>
      <c r="M18" s="204" t="s">
        <v>564</v>
      </c>
    </row>
    <row r="19" spans="1:13" x14ac:dyDescent="0.25">
      <c r="A19" s="195"/>
      <c r="B19" s="196" t="s">
        <v>126</v>
      </c>
      <c r="C19" s="197"/>
      <c r="D19" s="197"/>
      <c r="E19" s="198"/>
      <c r="F19" s="199"/>
      <c r="G19" s="198"/>
      <c r="H19" s="200">
        <v>157.30000000000001</v>
      </c>
      <c r="I19" s="201">
        <f t="shared" si="0"/>
        <v>158</v>
      </c>
      <c r="J19" s="202" t="s">
        <v>88</v>
      </c>
      <c r="K19" s="203">
        <f>IF(J19="No",I19,IF(J19="Yes",I19*1.1,"Error"))+0.1</f>
        <v>173.9</v>
      </c>
      <c r="L19" s="203" t="s">
        <v>497</v>
      </c>
      <c r="M19" s="204" t="s">
        <v>564</v>
      </c>
    </row>
    <row r="20" spans="1:13" ht="12.75" x14ac:dyDescent="0.2">
      <c r="A20" s="195"/>
      <c r="B20" s="196" t="s">
        <v>270</v>
      </c>
      <c r="C20" s="197"/>
      <c r="D20" s="197">
        <f t="shared" si="1"/>
        <v>0</v>
      </c>
      <c r="E20" s="198"/>
      <c r="F20" s="198">
        <f t="shared" si="2"/>
        <v>0</v>
      </c>
      <c r="G20" s="198"/>
      <c r="H20" s="200">
        <v>141.9</v>
      </c>
      <c r="I20" s="201">
        <f t="shared" si="0"/>
        <v>142</v>
      </c>
      <c r="J20" s="202" t="s">
        <v>88</v>
      </c>
      <c r="K20" s="203">
        <f>IF(J20="No",I20,IF(J20="Yes",I20*1.1,"Error"))+0.2</f>
        <v>156.4</v>
      </c>
      <c r="L20" s="203" t="s">
        <v>497</v>
      </c>
    </row>
    <row r="21" spans="1:13" ht="12.75" x14ac:dyDescent="0.2">
      <c r="A21" s="193" t="s">
        <v>237</v>
      </c>
      <c r="B21" s="188"/>
      <c r="C21" s="189">
        <v>30.45</v>
      </c>
      <c r="D21" s="189">
        <f t="shared" si="1"/>
        <v>30.45</v>
      </c>
      <c r="E21" s="194">
        <v>94</v>
      </c>
      <c r="F21" s="194">
        <f t="shared" si="2"/>
        <v>193.625</v>
      </c>
      <c r="G21" s="194">
        <v>193.63</v>
      </c>
      <c r="H21" s="190">
        <v>157.30000000000001</v>
      </c>
      <c r="I21" s="191">
        <f t="shared" si="0"/>
        <v>158</v>
      </c>
      <c r="J21" s="192" t="s">
        <v>88</v>
      </c>
      <c r="K21" s="15">
        <f>IF(J21="No",I21,IF(J21="Yes",I21*1.1,"Error"))+0.1</f>
        <v>173.9</v>
      </c>
      <c r="L21" s="15" t="s">
        <v>497</v>
      </c>
    </row>
    <row r="22" spans="1:13" ht="12.75" x14ac:dyDescent="0.2">
      <c r="A22" s="193" t="s">
        <v>169</v>
      </c>
      <c r="B22" s="188"/>
      <c r="C22" s="189">
        <v>30.45</v>
      </c>
      <c r="D22" s="189">
        <f t="shared" si="1"/>
        <v>30.45</v>
      </c>
      <c r="E22" s="194">
        <v>0</v>
      </c>
      <c r="F22" s="194">
        <f t="shared" si="2"/>
        <v>76.125</v>
      </c>
      <c r="G22" s="194">
        <v>76.13</v>
      </c>
      <c r="H22" s="190">
        <v>88</v>
      </c>
      <c r="I22" s="191">
        <f t="shared" si="0"/>
        <v>88</v>
      </c>
      <c r="J22" s="192" t="s">
        <v>88</v>
      </c>
      <c r="K22" s="15">
        <f>IF(J22="No",I22,IF(J22="Yes",I22*1.1,"Error"))+0.3</f>
        <v>97.100000000000009</v>
      </c>
      <c r="L22" s="15" t="s">
        <v>497</v>
      </c>
    </row>
    <row r="23" spans="1:13" ht="12.75" x14ac:dyDescent="0.2">
      <c r="A23" s="193" t="s">
        <v>266</v>
      </c>
      <c r="B23" s="188" t="s">
        <v>268</v>
      </c>
      <c r="C23" s="189" t="s">
        <v>326</v>
      </c>
      <c r="D23" s="189" t="s">
        <v>326</v>
      </c>
      <c r="E23" s="194" t="s">
        <v>326</v>
      </c>
      <c r="F23" s="194" t="s">
        <v>326</v>
      </c>
      <c r="G23" s="194"/>
      <c r="H23" s="190">
        <v>66</v>
      </c>
      <c r="I23" s="191">
        <f>ROUNDUP(H23*(1+$S$3),0)+0.01</f>
        <v>66.010000000000005</v>
      </c>
      <c r="J23" s="192" t="s">
        <v>88</v>
      </c>
      <c r="K23" s="15">
        <f>IF(J23="No",I23,IF(J23="Yes",I23*1.1,"Error"))+0.09</f>
        <v>72.701000000000022</v>
      </c>
      <c r="L23" s="15" t="s">
        <v>497</v>
      </c>
    </row>
    <row r="24" spans="1:13" ht="12.75" x14ac:dyDescent="0.2">
      <c r="A24" s="193"/>
      <c r="B24" s="188" t="s">
        <v>267</v>
      </c>
      <c r="C24" s="189" t="s">
        <v>326</v>
      </c>
      <c r="D24" s="189" t="s">
        <v>326</v>
      </c>
      <c r="E24" s="194" t="s">
        <v>326</v>
      </c>
      <c r="F24" s="194" t="s">
        <v>326</v>
      </c>
      <c r="G24" s="194"/>
      <c r="H24" s="190">
        <v>115</v>
      </c>
      <c r="I24" s="191">
        <f>ROUNDUP(H24*(1+$S$3),0)</f>
        <v>115</v>
      </c>
      <c r="J24" s="192" t="s">
        <v>87</v>
      </c>
      <c r="K24" s="15">
        <f t="shared" si="3"/>
        <v>115</v>
      </c>
      <c r="L24" s="15" t="s">
        <v>497</v>
      </c>
    </row>
    <row r="25" spans="1:13" ht="12.75" x14ac:dyDescent="0.2">
      <c r="A25" s="193" t="s">
        <v>143</v>
      </c>
      <c r="B25" s="188" t="s">
        <v>144</v>
      </c>
      <c r="C25" s="189"/>
      <c r="D25" s="189"/>
      <c r="E25" s="194"/>
      <c r="F25" s="194" t="s">
        <v>558</v>
      </c>
      <c r="G25" s="194" t="s">
        <v>558</v>
      </c>
      <c r="H25" s="205" t="s">
        <v>298</v>
      </c>
      <c r="I25" s="206" t="s">
        <v>298</v>
      </c>
      <c r="J25" s="192" t="s">
        <v>87</v>
      </c>
      <c r="K25" s="28" t="s">
        <v>298</v>
      </c>
      <c r="L25" s="28"/>
    </row>
    <row r="26" spans="1:13" ht="12.75" x14ac:dyDescent="0.2">
      <c r="A26" s="193" t="s">
        <v>84</v>
      </c>
      <c r="B26" s="188" t="s">
        <v>315</v>
      </c>
      <c r="C26" s="189"/>
      <c r="D26" s="189"/>
      <c r="E26" s="194"/>
      <c r="F26" s="194" t="s">
        <v>558</v>
      </c>
      <c r="G26" s="194" t="s">
        <v>558</v>
      </c>
      <c r="H26" s="190">
        <v>0</v>
      </c>
      <c r="I26" s="191">
        <v>0</v>
      </c>
      <c r="J26" s="192" t="s">
        <v>88</v>
      </c>
      <c r="K26" s="15">
        <f>IF(J26="No",H26,IF(J26="Yes",H26*1.1,"Error"))</f>
        <v>0</v>
      </c>
      <c r="L26" s="15"/>
    </row>
    <row r="27" spans="1:13" x14ac:dyDescent="0.25">
      <c r="A27" s="195" t="s">
        <v>145</v>
      </c>
      <c r="B27" s="196" t="s">
        <v>460</v>
      </c>
      <c r="C27" s="197"/>
      <c r="D27" s="197"/>
      <c r="E27" s="198"/>
      <c r="F27" s="198" t="s">
        <v>558</v>
      </c>
      <c r="G27" s="198" t="s">
        <v>558</v>
      </c>
      <c r="H27" s="200">
        <v>0.25</v>
      </c>
      <c r="I27" s="201">
        <v>0.3</v>
      </c>
      <c r="J27" s="202" t="s">
        <v>88</v>
      </c>
      <c r="K27" s="207">
        <v>0.35</v>
      </c>
      <c r="L27" s="203" t="s">
        <v>497</v>
      </c>
      <c r="M27" s="204" t="s">
        <v>565</v>
      </c>
    </row>
    <row r="28" spans="1:13" ht="12.75" x14ac:dyDescent="0.2">
      <c r="A28" s="193" t="s">
        <v>145</v>
      </c>
      <c r="B28" s="188" t="s">
        <v>174</v>
      </c>
      <c r="C28" s="189"/>
      <c r="D28" s="189"/>
      <c r="E28" s="194"/>
      <c r="F28" s="194" t="s">
        <v>558</v>
      </c>
      <c r="G28" s="194" t="s">
        <v>558</v>
      </c>
      <c r="H28" s="205" t="s">
        <v>298</v>
      </c>
      <c r="I28" s="206" t="s">
        <v>298</v>
      </c>
      <c r="J28" s="192" t="s">
        <v>88</v>
      </c>
      <c r="K28" s="28" t="s">
        <v>298</v>
      </c>
      <c r="L28" s="28"/>
    </row>
    <row r="29" spans="1:13" ht="12.75" x14ac:dyDescent="0.2">
      <c r="A29" s="193" t="s">
        <v>286</v>
      </c>
      <c r="B29" s="188" t="s">
        <v>174</v>
      </c>
      <c r="C29" s="189"/>
      <c r="D29" s="189"/>
      <c r="E29" s="194"/>
      <c r="F29" s="194" t="s">
        <v>558</v>
      </c>
      <c r="G29" s="194" t="s">
        <v>558</v>
      </c>
      <c r="H29" s="205" t="s">
        <v>298</v>
      </c>
      <c r="I29" s="206" t="s">
        <v>298</v>
      </c>
      <c r="J29" s="192" t="s">
        <v>88</v>
      </c>
      <c r="K29" s="28" t="s">
        <v>298</v>
      </c>
      <c r="L29" s="28"/>
    </row>
    <row r="30" spans="1:13" ht="12.75" x14ac:dyDescent="0.2">
      <c r="A30" s="193" t="s">
        <v>288</v>
      </c>
      <c r="B30" s="188" t="s">
        <v>174</v>
      </c>
      <c r="C30" s="189"/>
      <c r="D30" s="189"/>
      <c r="E30" s="194"/>
      <c r="F30" s="194" t="s">
        <v>558</v>
      </c>
      <c r="G30" s="194" t="s">
        <v>558</v>
      </c>
      <c r="H30" s="205" t="s">
        <v>298</v>
      </c>
      <c r="I30" s="206" t="s">
        <v>298</v>
      </c>
      <c r="J30" s="192" t="s">
        <v>88</v>
      </c>
      <c r="K30" s="28" t="s">
        <v>298</v>
      </c>
      <c r="L30" s="28"/>
    </row>
    <row r="31" spans="1:13" ht="12.75" x14ac:dyDescent="0.2">
      <c r="A31" s="193" t="s">
        <v>287</v>
      </c>
      <c r="B31" s="188" t="s">
        <v>174</v>
      </c>
      <c r="C31" s="189"/>
      <c r="D31" s="189"/>
      <c r="E31" s="194"/>
      <c r="F31" s="194" t="s">
        <v>558</v>
      </c>
      <c r="G31" s="194" t="s">
        <v>558</v>
      </c>
      <c r="H31" s="205" t="s">
        <v>298</v>
      </c>
      <c r="I31" s="206" t="s">
        <v>298</v>
      </c>
      <c r="J31" s="192" t="s">
        <v>88</v>
      </c>
      <c r="K31" s="28" t="s">
        <v>298</v>
      </c>
      <c r="L31" s="28"/>
    </row>
    <row r="32" spans="1:13" ht="12.75" x14ac:dyDescent="0.2">
      <c r="A32" s="193" t="s">
        <v>285</v>
      </c>
      <c r="B32" s="188" t="s">
        <v>174</v>
      </c>
      <c r="C32" s="189"/>
      <c r="D32" s="189"/>
      <c r="E32" s="194"/>
      <c r="F32" s="194" t="s">
        <v>558</v>
      </c>
      <c r="G32" s="194" t="s">
        <v>558</v>
      </c>
      <c r="H32" s="205" t="s">
        <v>298</v>
      </c>
      <c r="I32" s="206" t="s">
        <v>298</v>
      </c>
      <c r="J32" s="192" t="s">
        <v>88</v>
      </c>
      <c r="K32" s="28" t="s">
        <v>298</v>
      </c>
      <c r="L32" s="28"/>
    </row>
    <row r="33" spans="1:13" ht="12.75" x14ac:dyDescent="0.2">
      <c r="A33" s="193" t="s">
        <v>426</v>
      </c>
      <c r="B33" s="188" t="s">
        <v>174</v>
      </c>
      <c r="C33" s="189"/>
      <c r="D33" s="189"/>
      <c r="E33" s="194"/>
      <c r="F33" s="194" t="s">
        <v>558</v>
      </c>
      <c r="G33" s="194" t="s">
        <v>558</v>
      </c>
      <c r="H33" s="205" t="s">
        <v>298</v>
      </c>
      <c r="I33" s="206" t="s">
        <v>298</v>
      </c>
      <c r="J33" s="192" t="s">
        <v>88</v>
      </c>
      <c r="K33" s="28" t="s">
        <v>298</v>
      </c>
      <c r="L33" s="28"/>
    </row>
    <row r="34" spans="1:13" ht="12.75" x14ac:dyDescent="0.2">
      <c r="A34" s="193" t="s">
        <v>227</v>
      </c>
      <c r="B34" s="188" t="s">
        <v>174</v>
      </c>
      <c r="C34" s="189"/>
      <c r="D34" s="189"/>
      <c r="E34" s="194"/>
      <c r="F34" s="194" t="s">
        <v>558</v>
      </c>
      <c r="G34" s="194" t="s">
        <v>558</v>
      </c>
      <c r="H34" s="205" t="s">
        <v>298</v>
      </c>
      <c r="I34" s="206" t="s">
        <v>298</v>
      </c>
      <c r="J34" s="192" t="s">
        <v>88</v>
      </c>
      <c r="K34" s="28" t="s">
        <v>298</v>
      </c>
      <c r="L34" s="28"/>
    </row>
    <row r="35" spans="1:13" ht="39.75" thickBot="1" x14ac:dyDescent="0.3">
      <c r="A35" s="208" t="s">
        <v>566</v>
      </c>
      <c r="B35" s="209" t="s">
        <v>567</v>
      </c>
      <c r="C35" s="210"/>
      <c r="D35" s="210"/>
      <c r="E35" s="210"/>
      <c r="F35" s="211" t="s">
        <v>558</v>
      </c>
      <c r="G35" s="212" t="s">
        <v>558</v>
      </c>
      <c r="H35" s="213" t="s">
        <v>558</v>
      </c>
      <c r="I35" s="214" t="s">
        <v>558</v>
      </c>
      <c r="J35" s="215" t="s">
        <v>88</v>
      </c>
      <c r="K35" s="216" t="s">
        <v>558</v>
      </c>
      <c r="L35" s="217"/>
      <c r="M35" s="204" t="s">
        <v>568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21"/>
  <sheetViews>
    <sheetView workbookViewId="0">
      <selection activeCell="B6" sqref="B6"/>
    </sheetView>
  </sheetViews>
  <sheetFormatPr defaultRowHeight="12.75" x14ac:dyDescent="0.2"/>
  <sheetData>
    <row r="1" spans="2:8" x14ac:dyDescent="0.2">
      <c r="G1" s="34">
        <v>1.1695</v>
      </c>
    </row>
    <row r="3" spans="2:8" x14ac:dyDescent="0.2">
      <c r="B3" s="1"/>
      <c r="C3" s="45" t="s">
        <v>255</v>
      </c>
      <c r="D3" s="45"/>
      <c r="E3" s="45"/>
      <c r="F3" s="50"/>
      <c r="G3" s="1"/>
      <c r="H3" s="1"/>
    </row>
    <row r="4" spans="2:8" x14ac:dyDescent="0.2">
      <c r="B4" s="23" t="s">
        <v>263</v>
      </c>
      <c r="C4" s="45" t="s">
        <v>251</v>
      </c>
      <c r="D4" s="45" t="s">
        <v>252</v>
      </c>
      <c r="E4" s="24" t="s">
        <v>253</v>
      </c>
      <c r="F4" s="24" t="s">
        <v>254</v>
      </c>
      <c r="G4" s="24" t="s">
        <v>86</v>
      </c>
      <c r="H4" s="24" t="s">
        <v>311</v>
      </c>
    </row>
    <row r="5" spans="2:8" x14ac:dyDescent="0.2">
      <c r="B5" s="25">
        <v>19.37</v>
      </c>
      <c r="C5" s="27">
        <v>45.3</v>
      </c>
      <c r="D5" s="25">
        <v>27.19</v>
      </c>
      <c r="E5" s="25">
        <f>D5*116.95%</f>
        <v>31.798705000000002</v>
      </c>
      <c r="F5" s="25">
        <f>SUM(C5:E5)*20%</f>
        <v>20.857741000000001</v>
      </c>
      <c r="G5" s="51">
        <f>SUM(B5:F5)</f>
        <v>144.516446</v>
      </c>
      <c r="H5" s="52">
        <f>G5-F5</f>
        <v>123.658705</v>
      </c>
    </row>
    <row r="6" spans="2:8" x14ac:dyDescent="0.2">
      <c r="B6" s="25">
        <v>13.44</v>
      </c>
      <c r="C6" s="27">
        <v>36.28</v>
      </c>
      <c r="D6" s="25">
        <v>27.19</v>
      </c>
      <c r="E6" s="25">
        <f t="shared" ref="E6:E21" si="0">D6*116.95%</f>
        <v>31.798705000000002</v>
      </c>
      <c r="F6" s="25">
        <f t="shared" ref="F6:F21" si="1">SUM(C6:E6)*20%</f>
        <v>19.053740999999999</v>
      </c>
      <c r="G6" s="51">
        <f t="shared" ref="G6:G21" si="2">SUM(B6:F6)</f>
        <v>127.762446</v>
      </c>
      <c r="H6" s="52">
        <f t="shared" ref="H6:H21" si="3">G6-F6</f>
        <v>108.70870499999999</v>
      </c>
    </row>
    <row r="7" spans="2:8" x14ac:dyDescent="0.2">
      <c r="B7" s="25">
        <v>6.16</v>
      </c>
      <c r="C7" s="27">
        <v>14.56</v>
      </c>
      <c r="D7" s="25">
        <v>27.19</v>
      </c>
      <c r="E7" s="25">
        <f t="shared" si="0"/>
        <v>31.798705000000002</v>
      </c>
      <c r="F7" s="25">
        <f t="shared" si="1"/>
        <v>14.709741000000001</v>
      </c>
      <c r="G7" s="51">
        <f t="shared" si="2"/>
        <v>94.418445999999989</v>
      </c>
      <c r="H7" s="52">
        <f t="shared" si="3"/>
        <v>79.708704999999981</v>
      </c>
    </row>
    <row r="8" spans="2:8" x14ac:dyDescent="0.2">
      <c r="B8" s="25">
        <v>12.1</v>
      </c>
      <c r="C8" s="27">
        <v>15.46</v>
      </c>
      <c r="D8" s="25">
        <v>27.19</v>
      </c>
      <c r="E8" s="25">
        <f t="shared" si="0"/>
        <v>31.798705000000002</v>
      </c>
      <c r="F8" s="25">
        <f t="shared" si="1"/>
        <v>14.889741000000001</v>
      </c>
      <c r="G8" s="51">
        <f t="shared" si="2"/>
        <v>101.438446</v>
      </c>
      <c r="H8" s="52">
        <f t="shared" si="3"/>
        <v>86.548704999999998</v>
      </c>
    </row>
    <row r="9" spans="2:8" x14ac:dyDescent="0.2">
      <c r="B9" s="25">
        <v>51.43</v>
      </c>
      <c r="C9" s="27">
        <v>32.25</v>
      </c>
      <c r="D9" s="25">
        <v>27.19</v>
      </c>
      <c r="E9" s="25">
        <f t="shared" si="0"/>
        <v>31.798705000000002</v>
      </c>
      <c r="F9" s="25">
        <f t="shared" si="1"/>
        <v>18.247741000000001</v>
      </c>
      <c r="G9" s="51">
        <f t="shared" si="2"/>
        <v>160.91644600000001</v>
      </c>
      <c r="H9" s="52">
        <f t="shared" si="3"/>
        <v>142.66870500000002</v>
      </c>
    </row>
    <row r="10" spans="2:8" x14ac:dyDescent="0.2">
      <c r="B10" s="25">
        <v>45.29</v>
      </c>
      <c r="C10" s="27">
        <v>50.03</v>
      </c>
      <c r="D10" s="25">
        <v>27.19</v>
      </c>
      <c r="E10" s="25">
        <f t="shared" si="0"/>
        <v>31.798705000000002</v>
      </c>
      <c r="F10" s="25">
        <f t="shared" si="1"/>
        <v>21.803741000000002</v>
      </c>
      <c r="G10" s="51">
        <f>SUM(B10:F10)</f>
        <v>176.11244600000001</v>
      </c>
      <c r="H10" s="52">
        <f>G10-F10</f>
        <v>154.308705</v>
      </c>
    </row>
    <row r="11" spans="2:8" x14ac:dyDescent="0.2">
      <c r="B11" s="25">
        <v>20.87</v>
      </c>
      <c r="C11" s="27">
        <v>19.8</v>
      </c>
      <c r="D11" s="25">
        <v>27.19</v>
      </c>
      <c r="E11" s="25">
        <f t="shared" si="0"/>
        <v>31.798705000000002</v>
      </c>
      <c r="F11" s="25">
        <f t="shared" si="1"/>
        <v>15.757741000000003</v>
      </c>
      <c r="G11" s="51">
        <f t="shared" si="2"/>
        <v>115.41644600000001</v>
      </c>
      <c r="H11" s="52">
        <f t="shared" si="3"/>
        <v>99.658704999999998</v>
      </c>
    </row>
    <row r="12" spans="2:8" x14ac:dyDescent="0.2">
      <c r="B12" s="25">
        <v>48.84</v>
      </c>
      <c r="C12" s="27">
        <v>23.38</v>
      </c>
      <c r="D12" s="25">
        <v>27.19</v>
      </c>
      <c r="E12" s="25">
        <f t="shared" si="0"/>
        <v>31.798705000000002</v>
      </c>
      <c r="F12" s="25">
        <f t="shared" si="1"/>
        <v>16.473741</v>
      </c>
      <c r="G12" s="51">
        <f t="shared" si="2"/>
        <v>147.682446</v>
      </c>
      <c r="H12" s="52">
        <f t="shared" si="3"/>
        <v>131.20870500000001</v>
      </c>
    </row>
    <row r="13" spans="2:8" x14ac:dyDescent="0.2">
      <c r="B13" s="25">
        <v>7.27</v>
      </c>
      <c r="C13" s="27">
        <v>35.18</v>
      </c>
      <c r="D13" s="25">
        <v>27.19</v>
      </c>
      <c r="E13" s="25">
        <f t="shared" si="0"/>
        <v>31.798705000000002</v>
      </c>
      <c r="F13" s="25">
        <f t="shared" si="1"/>
        <v>18.833741</v>
      </c>
      <c r="G13" s="51">
        <f t="shared" si="2"/>
        <v>120.272446</v>
      </c>
      <c r="H13" s="52">
        <f t="shared" si="3"/>
        <v>101.438705</v>
      </c>
    </row>
    <row r="14" spans="2:8" x14ac:dyDescent="0.2">
      <c r="B14" s="25">
        <v>1.23</v>
      </c>
      <c r="C14" s="27">
        <v>24.61</v>
      </c>
      <c r="D14" s="25">
        <v>27.19</v>
      </c>
      <c r="E14" s="25">
        <f t="shared" si="0"/>
        <v>31.798705000000002</v>
      </c>
      <c r="F14" s="25">
        <f t="shared" si="1"/>
        <v>16.719740999999999</v>
      </c>
      <c r="G14" s="51">
        <f t="shared" si="2"/>
        <v>101.548446</v>
      </c>
      <c r="H14" s="52">
        <f t="shared" si="3"/>
        <v>84.828704999999999</v>
      </c>
    </row>
    <row r="15" spans="2:8" x14ac:dyDescent="0.2">
      <c r="B15" s="25">
        <v>4.37</v>
      </c>
      <c r="C15" s="27">
        <v>35.909999999999997</v>
      </c>
      <c r="D15" s="25">
        <v>27.19</v>
      </c>
      <c r="E15" s="25">
        <f t="shared" si="0"/>
        <v>31.798705000000002</v>
      </c>
      <c r="F15" s="25">
        <f t="shared" si="1"/>
        <v>18.979741000000001</v>
      </c>
      <c r="G15" s="51">
        <f t="shared" si="2"/>
        <v>118.248446</v>
      </c>
      <c r="H15" s="52">
        <f t="shared" si="3"/>
        <v>99.268704999999997</v>
      </c>
    </row>
    <row r="16" spans="2:8" x14ac:dyDescent="0.2">
      <c r="B16" s="25">
        <v>4.74</v>
      </c>
      <c r="C16" s="27">
        <v>23.48</v>
      </c>
      <c r="D16" s="25">
        <v>27.19</v>
      </c>
      <c r="E16" s="25">
        <f t="shared" si="0"/>
        <v>31.798705000000002</v>
      </c>
      <c r="F16" s="25">
        <f t="shared" si="1"/>
        <v>16.493741</v>
      </c>
      <c r="G16" s="51">
        <f>SUM(B16:F16)</f>
        <v>103.70244599999999</v>
      </c>
      <c r="H16" s="52">
        <f>G16-F16</f>
        <v>87.208704999999995</v>
      </c>
    </row>
    <row r="17" spans="2:8" x14ac:dyDescent="0.2">
      <c r="B17" s="25">
        <v>1</v>
      </c>
      <c r="C17" s="27">
        <v>52.64</v>
      </c>
      <c r="D17" s="25">
        <v>27.19</v>
      </c>
      <c r="E17" s="25">
        <f t="shared" si="0"/>
        <v>31.798705000000002</v>
      </c>
      <c r="F17" s="25">
        <f t="shared" si="1"/>
        <v>22.325741000000001</v>
      </c>
      <c r="G17" s="51">
        <f t="shared" si="2"/>
        <v>134.95444599999999</v>
      </c>
      <c r="H17" s="52">
        <f t="shared" si="3"/>
        <v>112.628705</v>
      </c>
    </row>
    <row r="18" spans="2:8" x14ac:dyDescent="0.2">
      <c r="B18" s="25">
        <f>B6</f>
        <v>13.44</v>
      </c>
      <c r="C18" s="27">
        <v>36.28</v>
      </c>
      <c r="D18" s="25">
        <v>27.19</v>
      </c>
      <c r="E18" s="25">
        <f t="shared" si="0"/>
        <v>31.798705000000002</v>
      </c>
      <c r="F18" s="25">
        <f t="shared" si="1"/>
        <v>19.053740999999999</v>
      </c>
      <c r="G18" s="51">
        <f t="shared" si="2"/>
        <v>127.762446</v>
      </c>
      <c r="H18" s="52">
        <f t="shared" si="3"/>
        <v>108.70870499999999</v>
      </c>
    </row>
    <row r="19" spans="2:8" x14ac:dyDescent="0.2">
      <c r="B19" s="25">
        <f>B15</f>
        <v>4.37</v>
      </c>
      <c r="C19" s="25">
        <v>35.909999999999997</v>
      </c>
      <c r="D19" s="25">
        <v>27.19</v>
      </c>
      <c r="E19" s="25">
        <f t="shared" si="0"/>
        <v>31.798705000000002</v>
      </c>
      <c r="F19" s="25">
        <f t="shared" si="1"/>
        <v>18.979741000000001</v>
      </c>
      <c r="G19" s="51">
        <f t="shared" si="2"/>
        <v>118.248446</v>
      </c>
      <c r="H19" s="52">
        <f t="shared" si="3"/>
        <v>99.268704999999997</v>
      </c>
    </row>
    <row r="20" spans="2:8" x14ac:dyDescent="0.2">
      <c r="B20" s="25">
        <f>B13+4</f>
        <v>11.27</v>
      </c>
      <c r="C20" s="25">
        <f>C13+4</f>
        <v>39.18</v>
      </c>
      <c r="D20" s="25">
        <v>27.19</v>
      </c>
      <c r="E20" s="25">
        <f t="shared" si="0"/>
        <v>31.798705000000002</v>
      </c>
      <c r="F20" s="25">
        <f t="shared" si="1"/>
        <v>19.633741000000001</v>
      </c>
      <c r="G20" s="51">
        <f t="shared" si="2"/>
        <v>129.07244600000001</v>
      </c>
      <c r="H20" s="52">
        <f t="shared" si="3"/>
        <v>109.43870500000001</v>
      </c>
    </row>
    <row r="21" spans="2:8" x14ac:dyDescent="0.2">
      <c r="B21" s="25">
        <v>0</v>
      </c>
      <c r="C21" s="25">
        <v>0</v>
      </c>
      <c r="D21" s="25">
        <v>27.19</v>
      </c>
      <c r="E21" s="25">
        <f t="shared" si="0"/>
        <v>31.798705000000002</v>
      </c>
      <c r="F21" s="25">
        <f t="shared" si="1"/>
        <v>11.797741000000002</v>
      </c>
      <c r="G21" s="51">
        <f t="shared" si="2"/>
        <v>70.786446000000012</v>
      </c>
      <c r="H21" s="52">
        <f t="shared" si="3"/>
        <v>58.98870500000001</v>
      </c>
    </row>
  </sheetData>
  <customSheetViews>
    <customSheetView guid="{C47ECE8D-A66F-4AED-BC54-C89088704184}" state="hidden">
      <selection activeCell="B6" sqref="B6"/>
      <pageMargins left="0.7" right="0.7" top="0.75" bottom="0.75" header="0.3" footer="0.3"/>
    </customSheetView>
    <customSheetView guid="{B7800258-08D1-46D4-B918-E7ED3A10C066}">
      <selection activeCell="G1" sqref="G1"/>
      <pageMargins left="0.7" right="0.7" top="0.75" bottom="0.75" header="0.3" footer="0.3"/>
    </customSheetView>
    <customSheetView guid="{5F6BF4B1-7E26-4CF9-9F71-AED2F9E4B1E3}">
      <selection activeCell="G1" sqref="G1"/>
      <pageMargins left="0.7" right="0.7" top="0.75" bottom="0.75" header="0.3" footer="0.3"/>
    </customSheetView>
    <customSheetView guid="{6CD4A64C-7C05-4843-85FD-78D63A1D1B41}">
      <selection activeCell="G1" sqref="G1"/>
      <pageMargins left="0.7" right="0.7" top="0.75" bottom="0.75" header="0.3" footer="0.3"/>
      <pageSetup paperSize="9" orientation="portrait" r:id="rId1"/>
    </customSheetView>
    <customSheetView guid="{2F55DCF5-EAC3-43C5-951C-E2F8C61B21EE}" showPageBreaks="1">
      <selection activeCell="G1" sqref="G1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2022-23</vt:lpstr>
      <vt:lpstr>Sheet1</vt:lpstr>
      <vt:lpstr>Works Budget</vt:lpstr>
      <vt:lpstr>'2022-23'!Print_Area</vt:lpstr>
      <vt:lpstr>'2022-23'!Print_Titles</vt:lpstr>
    </vt:vector>
  </TitlesOfParts>
  <Company>SHIRE OF VICTORIA PLAINS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Balloch</dc:creator>
  <cp:lastModifiedBy>Ellie Efijemueh</cp:lastModifiedBy>
  <cp:lastPrinted>2022-08-08T00:51:48Z</cp:lastPrinted>
  <dcterms:created xsi:type="dcterms:W3CDTF">2000-05-30T01:53:18Z</dcterms:created>
  <dcterms:modified xsi:type="dcterms:W3CDTF">2022-09-26T15:55:17Z</dcterms:modified>
</cp:coreProperties>
</file>